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320" windowHeight="7995"/>
  </bookViews>
  <sheets>
    <sheet name="Raw data" sheetId="2" r:id="rId1"/>
    <sheet name="Ambient conversions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AM76" i="3" l="1"/>
  <c r="AN76" i="3" s="1"/>
  <c r="AI76" i="3"/>
  <c r="AJ76" i="3" s="1"/>
  <c r="AH76" i="3"/>
  <c r="X76" i="3"/>
  <c r="Y76" i="3" s="1"/>
  <c r="AA76" i="3" s="1"/>
  <c r="M76" i="3"/>
  <c r="N76" i="3" s="1"/>
  <c r="AM75" i="3"/>
  <c r="AN75" i="3" s="1"/>
  <c r="AH75" i="3"/>
  <c r="AI75" i="3" s="1"/>
  <c r="AJ75" i="3" s="1"/>
  <c r="X75" i="3"/>
  <c r="Y75" i="3" s="1"/>
  <c r="AA75" i="3" s="1"/>
  <c r="M75" i="3"/>
  <c r="N75" i="3" s="1"/>
  <c r="AM74" i="3"/>
  <c r="AN74" i="3" s="1"/>
  <c r="AH74" i="3"/>
  <c r="AI74" i="3" s="1"/>
  <c r="AJ74" i="3" s="1"/>
  <c r="X74" i="3"/>
  <c r="Y74" i="3" s="1"/>
  <c r="AA74" i="3" s="1"/>
  <c r="M74" i="3"/>
  <c r="N74" i="3" s="1"/>
  <c r="AM73" i="3"/>
  <c r="AN73" i="3" s="1"/>
  <c r="AH73" i="3"/>
  <c r="AI73" i="3" s="1"/>
  <c r="AJ73" i="3" s="1"/>
  <c r="X73" i="3"/>
  <c r="Y73" i="3" s="1"/>
  <c r="AA73" i="3" s="1"/>
  <c r="N73" i="3"/>
  <c r="M73" i="3"/>
  <c r="AM72" i="3"/>
  <c r="AN72" i="3" s="1"/>
  <c r="AI72" i="3"/>
  <c r="AJ72" i="3" s="1"/>
  <c r="AH72" i="3"/>
  <c r="X72" i="3"/>
  <c r="Y72" i="3" s="1"/>
  <c r="AA72" i="3" s="1"/>
  <c r="M72" i="3"/>
  <c r="N72" i="3" s="1"/>
  <c r="AM71" i="3"/>
  <c r="AN71" i="3" s="1"/>
  <c r="AO71" i="3" s="1"/>
  <c r="AI71" i="3"/>
  <c r="AJ71" i="3" s="1"/>
  <c r="AH71" i="3"/>
  <c r="X71" i="3"/>
  <c r="Y71" i="3" s="1"/>
  <c r="AA71" i="3" s="1"/>
  <c r="M71" i="3"/>
  <c r="N71" i="3" s="1"/>
  <c r="AM70" i="3"/>
  <c r="AN70" i="3" s="1"/>
  <c r="AI70" i="3"/>
  <c r="AJ70" i="3" s="1"/>
  <c r="AH70" i="3"/>
  <c r="X70" i="3"/>
  <c r="Y70" i="3" s="1"/>
  <c r="AA70" i="3" s="1"/>
  <c r="M70" i="3"/>
  <c r="N70" i="3" s="1"/>
  <c r="AM69" i="3"/>
  <c r="AN69" i="3" s="1"/>
  <c r="AH69" i="3"/>
  <c r="AI69" i="3" s="1"/>
  <c r="AJ69" i="3" s="1"/>
  <c r="X69" i="3"/>
  <c r="Y69" i="3" s="1"/>
  <c r="AA69" i="3" s="1"/>
  <c r="N69" i="3"/>
  <c r="M69" i="3"/>
  <c r="AM68" i="3"/>
  <c r="AN68" i="3" s="1"/>
  <c r="AI68" i="3"/>
  <c r="AJ68" i="3" s="1"/>
  <c r="AH68" i="3"/>
  <c r="X68" i="3"/>
  <c r="Y68" i="3" s="1"/>
  <c r="AA68" i="3" s="1"/>
  <c r="M68" i="3"/>
  <c r="N68" i="3" s="1"/>
  <c r="AM67" i="3"/>
  <c r="AN67" i="3" s="1"/>
  <c r="AO67" i="3" s="1"/>
  <c r="AI67" i="3"/>
  <c r="AJ67" i="3" s="1"/>
  <c r="AH67" i="3"/>
  <c r="X67" i="3"/>
  <c r="Y67" i="3" s="1"/>
  <c r="AA67" i="3" s="1"/>
  <c r="M67" i="3"/>
  <c r="N67" i="3" s="1"/>
  <c r="AM66" i="3"/>
  <c r="AN66" i="3" s="1"/>
  <c r="AI66" i="3"/>
  <c r="AJ66" i="3" s="1"/>
  <c r="AH66" i="3"/>
  <c r="X66" i="3"/>
  <c r="Y66" i="3" s="1"/>
  <c r="AA66" i="3" s="1"/>
  <c r="M66" i="3"/>
  <c r="N66" i="3" s="1"/>
  <c r="AM65" i="3"/>
  <c r="AN65" i="3" s="1"/>
  <c r="AH65" i="3"/>
  <c r="AI65" i="3" s="1"/>
  <c r="AJ65" i="3" s="1"/>
  <c r="X65" i="3"/>
  <c r="Y65" i="3" s="1"/>
  <c r="AA65" i="3" s="1"/>
  <c r="N65" i="3"/>
  <c r="M65" i="3"/>
  <c r="AM64" i="3"/>
  <c r="AN64" i="3" s="1"/>
  <c r="AI64" i="3"/>
  <c r="AJ64" i="3" s="1"/>
  <c r="AH64" i="3"/>
  <c r="X64" i="3"/>
  <c r="Y64" i="3" s="1"/>
  <c r="AA64" i="3" s="1"/>
  <c r="M64" i="3"/>
  <c r="N64" i="3" s="1"/>
  <c r="AM63" i="3"/>
  <c r="AN63" i="3" s="1"/>
  <c r="AO63" i="3" s="1"/>
  <c r="AI63" i="3"/>
  <c r="AJ63" i="3" s="1"/>
  <c r="AH63" i="3"/>
  <c r="X63" i="3"/>
  <c r="Y63" i="3" s="1"/>
  <c r="AA63" i="3" s="1"/>
  <c r="M63" i="3"/>
  <c r="N63" i="3" s="1"/>
  <c r="AM62" i="3"/>
  <c r="AN62" i="3" s="1"/>
  <c r="AI62" i="3"/>
  <c r="AJ62" i="3" s="1"/>
  <c r="AH62" i="3"/>
  <c r="X62" i="3"/>
  <c r="Y62" i="3" s="1"/>
  <c r="AA62" i="3" s="1"/>
  <c r="M62" i="3"/>
  <c r="N62" i="3" s="1"/>
  <c r="AM61" i="3"/>
  <c r="AN61" i="3" s="1"/>
  <c r="AH61" i="3"/>
  <c r="AI61" i="3" s="1"/>
  <c r="AJ61" i="3" s="1"/>
  <c r="X61" i="3"/>
  <c r="Y61" i="3" s="1"/>
  <c r="AA61" i="3" s="1"/>
  <c r="N61" i="3"/>
  <c r="M61" i="3"/>
  <c r="AM60" i="3"/>
  <c r="AN60" i="3" s="1"/>
  <c r="AI60" i="3"/>
  <c r="AJ60" i="3" s="1"/>
  <c r="AH60" i="3"/>
  <c r="X60" i="3"/>
  <c r="Y60" i="3" s="1"/>
  <c r="AA60" i="3" s="1"/>
  <c r="M60" i="3"/>
  <c r="N60" i="3" s="1"/>
  <c r="AM59" i="3"/>
  <c r="AN59" i="3" s="1"/>
  <c r="AO59" i="3" s="1"/>
  <c r="AI59" i="3"/>
  <c r="AJ59" i="3" s="1"/>
  <c r="AH59" i="3"/>
  <c r="X59" i="3"/>
  <c r="Y59" i="3" s="1"/>
  <c r="AA59" i="3" s="1"/>
  <c r="M59" i="3"/>
  <c r="N59" i="3" s="1"/>
  <c r="AM58" i="3"/>
  <c r="AN58" i="3" s="1"/>
  <c r="AI58" i="3"/>
  <c r="AJ58" i="3" s="1"/>
  <c r="AH58" i="3"/>
  <c r="X58" i="3"/>
  <c r="Y58" i="3" s="1"/>
  <c r="AA58" i="3" s="1"/>
  <c r="M58" i="3"/>
  <c r="N58" i="3" s="1"/>
  <c r="AM57" i="3"/>
  <c r="AN57" i="3" s="1"/>
  <c r="AH57" i="3"/>
  <c r="AI57" i="3" s="1"/>
  <c r="AJ57" i="3" s="1"/>
  <c r="X57" i="3"/>
  <c r="Y57" i="3" s="1"/>
  <c r="AA57" i="3" s="1"/>
  <c r="N57" i="3"/>
  <c r="M57" i="3"/>
  <c r="AM56" i="3"/>
  <c r="AN56" i="3" s="1"/>
  <c r="AI56" i="3"/>
  <c r="AJ56" i="3" s="1"/>
  <c r="AH56" i="3"/>
  <c r="X56" i="3"/>
  <c r="Y56" i="3" s="1"/>
  <c r="AA56" i="3" s="1"/>
  <c r="M56" i="3"/>
  <c r="N56" i="3" s="1"/>
  <c r="AM55" i="3"/>
  <c r="AN55" i="3" s="1"/>
  <c r="AI55" i="3"/>
  <c r="AJ55" i="3" s="1"/>
  <c r="AH55" i="3"/>
  <c r="X55" i="3"/>
  <c r="Y55" i="3" s="1"/>
  <c r="AA55" i="3" s="1"/>
  <c r="M55" i="3"/>
  <c r="N55" i="3" s="1"/>
  <c r="AM54" i="3"/>
  <c r="AN54" i="3" s="1"/>
  <c r="AI54" i="3"/>
  <c r="AJ54" i="3" s="1"/>
  <c r="AH54" i="3"/>
  <c r="X54" i="3"/>
  <c r="Y54" i="3" s="1"/>
  <c r="AA54" i="3" s="1"/>
  <c r="M54" i="3"/>
  <c r="N54" i="3" s="1"/>
  <c r="AM53" i="3"/>
  <c r="AN53" i="3" s="1"/>
  <c r="AH53" i="3"/>
  <c r="AI53" i="3" s="1"/>
  <c r="AJ53" i="3" s="1"/>
  <c r="X53" i="3"/>
  <c r="Y53" i="3" s="1"/>
  <c r="AA53" i="3" s="1"/>
  <c r="N53" i="3"/>
  <c r="M53" i="3"/>
  <c r="AM52" i="3"/>
  <c r="AN52" i="3" s="1"/>
  <c r="AI52" i="3"/>
  <c r="AJ52" i="3" s="1"/>
  <c r="AH52" i="3"/>
  <c r="X52" i="3"/>
  <c r="Y52" i="3" s="1"/>
  <c r="AA52" i="3" s="1"/>
  <c r="M52" i="3"/>
  <c r="N52" i="3" s="1"/>
  <c r="AM51" i="3"/>
  <c r="AN51" i="3" s="1"/>
  <c r="AO51" i="3" s="1"/>
  <c r="AI51" i="3"/>
  <c r="AJ51" i="3" s="1"/>
  <c r="AH51" i="3"/>
  <c r="X51" i="3"/>
  <c r="Y51" i="3" s="1"/>
  <c r="AA51" i="3" s="1"/>
  <c r="M51" i="3"/>
  <c r="N51" i="3" s="1"/>
  <c r="AM50" i="3"/>
  <c r="AN50" i="3" s="1"/>
  <c r="AI50" i="3"/>
  <c r="AJ50" i="3" s="1"/>
  <c r="AH50" i="3"/>
  <c r="X50" i="3"/>
  <c r="Y50" i="3" s="1"/>
  <c r="AA50" i="3" s="1"/>
  <c r="M50" i="3"/>
  <c r="N50" i="3" s="1"/>
  <c r="AM49" i="3"/>
  <c r="AN49" i="3" s="1"/>
  <c r="AH49" i="3"/>
  <c r="AI49" i="3" s="1"/>
  <c r="AJ49" i="3" s="1"/>
  <c r="X49" i="3"/>
  <c r="Y49" i="3" s="1"/>
  <c r="AA49" i="3" s="1"/>
  <c r="N49" i="3"/>
  <c r="M49" i="3"/>
  <c r="AM48" i="3"/>
  <c r="AN48" i="3" s="1"/>
  <c r="AI48" i="3"/>
  <c r="AJ48" i="3" s="1"/>
  <c r="AH48" i="3"/>
  <c r="X48" i="3"/>
  <c r="Y48" i="3" s="1"/>
  <c r="AA48" i="3" s="1"/>
  <c r="M48" i="3"/>
  <c r="N48" i="3" s="1"/>
  <c r="AM47" i="3"/>
  <c r="AN47" i="3" s="1"/>
  <c r="AO47" i="3" s="1"/>
  <c r="AI47" i="3"/>
  <c r="AJ47" i="3" s="1"/>
  <c r="AH47" i="3"/>
  <c r="X47" i="3"/>
  <c r="Y47" i="3" s="1"/>
  <c r="AA47" i="3" s="1"/>
  <c r="M47" i="3"/>
  <c r="N47" i="3" s="1"/>
  <c r="AM46" i="3"/>
  <c r="AN46" i="3" s="1"/>
  <c r="AI46" i="3"/>
  <c r="AJ46" i="3" s="1"/>
  <c r="AH46" i="3"/>
  <c r="X46" i="3"/>
  <c r="Y46" i="3" s="1"/>
  <c r="AA46" i="3" s="1"/>
  <c r="M46" i="3"/>
  <c r="N46" i="3" s="1"/>
  <c r="AM45" i="3"/>
  <c r="AN45" i="3" s="1"/>
  <c r="AH45" i="3"/>
  <c r="AI45" i="3" s="1"/>
  <c r="AJ45" i="3" s="1"/>
  <c r="X45" i="3"/>
  <c r="Y45" i="3" s="1"/>
  <c r="AA45" i="3" s="1"/>
  <c r="N45" i="3"/>
  <c r="M45" i="3"/>
  <c r="AM44" i="3"/>
  <c r="AN44" i="3" s="1"/>
  <c r="AI44" i="3"/>
  <c r="AJ44" i="3" s="1"/>
  <c r="AH44" i="3"/>
  <c r="X44" i="3"/>
  <c r="Y44" i="3" s="1"/>
  <c r="AA44" i="3" s="1"/>
  <c r="M44" i="3"/>
  <c r="N44" i="3" s="1"/>
  <c r="AM43" i="3"/>
  <c r="AN43" i="3" s="1"/>
  <c r="AO43" i="3" s="1"/>
  <c r="AI43" i="3"/>
  <c r="AJ43" i="3" s="1"/>
  <c r="AH43" i="3"/>
  <c r="X43" i="3"/>
  <c r="Y43" i="3" s="1"/>
  <c r="AA43" i="3" s="1"/>
  <c r="M43" i="3"/>
  <c r="N43" i="3" s="1"/>
  <c r="AM42" i="3"/>
  <c r="AN42" i="3" s="1"/>
  <c r="AI42" i="3"/>
  <c r="AJ42" i="3" s="1"/>
  <c r="AH42" i="3"/>
  <c r="X42" i="3"/>
  <c r="Y42" i="3" s="1"/>
  <c r="AA42" i="3" s="1"/>
  <c r="M42" i="3"/>
  <c r="N42" i="3" s="1"/>
  <c r="AM41" i="3"/>
  <c r="AN41" i="3" s="1"/>
  <c r="AH41" i="3"/>
  <c r="AI41" i="3" s="1"/>
  <c r="AJ41" i="3" s="1"/>
  <c r="X41" i="3"/>
  <c r="Y41" i="3" s="1"/>
  <c r="AA41" i="3" s="1"/>
  <c r="AD17" i="3" s="1"/>
  <c r="N41" i="3"/>
  <c r="M41" i="3"/>
  <c r="AM40" i="3"/>
  <c r="AN40" i="3" s="1"/>
  <c r="AI40" i="3"/>
  <c r="AJ40" i="3" s="1"/>
  <c r="AH40" i="3"/>
  <c r="X40" i="3"/>
  <c r="Y40" i="3" s="1"/>
  <c r="AA40" i="3" s="1"/>
  <c r="M40" i="3"/>
  <c r="N40" i="3" s="1"/>
  <c r="AM39" i="3"/>
  <c r="AN39" i="3" s="1"/>
  <c r="AO39" i="3" s="1"/>
  <c r="AI39" i="3"/>
  <c r="AJ39" i="3" s="1"/>
  <c r="AH39" i="3"/>
  <c r="X39" i="3"/>
  <c r="Y39" i="3" s="1"/>
  <c r="AA39" i="3" s="1"/>
  <c r="M39" i="3"/>
  <c r="N39" i="3" s="1"/>
  <c r="AM38" i="3"/>
  <c r="AN38" i="3" s="1"/>
  <c r="AI38" i="3"/>
  <c r="AJ38" i="3" s="1"/>
  <c r="AH38" i="3"/>
  <c r="X38" i="3"/>
  <c r="Y38" i="3" s="1"/>
  <c r="AA38" i="3" s="1"/>
  <c r="M38" i="3"/>
  <c r="N38" i="3" s="1"/>
  <c r="AM37" i="3"/>
  <c r="AN37" i="3" s="1"/>
  <c r="AH37" i="3"/>
  <c r="AI37" i="3" s="1"/>
  <c r="AJ37" i="3" s="1"/>
  <c r="X37" i="3"/>
  <c r="Y37" i="3" s="1"/>
  <c r="AA37" i="3" s="1"/>
  <c r="N37" i="3"/>
  <c r="M37" i="3"/>
  <c r="AM36" i="3"/>
  <c r="AN36" i="3" s="1"/>
  <c r="AI36" i="3"/>
  <c r="AJ36" i="3" s="1"/>
  <c r="AH36" i="3"/>
  <c r="X36" i="3"/>
  <c r="Y36" i="3" s="1"/>
  <c r="AA36" i="3" s="1"/>
  <c r="M36" i="3"/>
  <c r="N36" i="3" s="1"/>
  <c r="AM35" i="3"/>
  <c r="AN35" i="3" s="1"/>
  <c r="AO35" i="3" s="1"/>
  <c r="AI35" i="3"/>
  <c r="AJ35" i="3" s="1"/>
  <c r="AH35" i="3"/>
  <c r="X35" i="3"/>
  <c r="Y35" i="3" s="1"/>
  <c r="AA35" i="3" s="1"/>
  <c r="M35" i="3"/>
  <c r="N35" i="3" s="1"/>
  <c r="AM34" i="3"/>
  <c r="AN34" i="3" s="1"/>
  <c r="AI34" i="3"/>
  <c r="AJ34" i="3" s="1"/>
  <c r="AH34" i="3"/>
  <c r="X34" i="3"/>
  <c r="Y34" i="3" s="1"/>
  <c r="AA34" i="3" s="1"/>
  <c r="M34" i="3"/>
  <c r="N34" i="3" s="1"/>
  <c r="AM33" i="3"/>
  <c r="AN33" i="3" s="1"/>
  <c r="AI33" i="3"/>
  <c r="AJ33" i="3" s="1"/>
  <c r="AH33" i="3"/>
  <c r="X33" i="3"/>
  <c r="Y33" i="3" s="1"/>
  <c r="AA33" i="3" s="1"/>
  <c r="M33" i="3"/>
  <c r="N33" i="3" s="1"/>
  <c r="AM32" i="3"/>
  <c r="AN32" i="3" s="1"/>
  <c r="AI32" i="3"/>
  <c r="AJ32" i="3" s="1"/>
  <c r="AH32" i="3"/>
  <c r="X32" i="3"/>
  <c r="Y32" i="3" s="1"/>
  <c r="AA32" i="3" s="1"/>
  <c r="M32" i="3"/>
  <c r="N32" i="3" s="1"/>
  <c r="AM31" i="3"/>
  <c r="AN31" i="3" s="1"/>
  <c r="AO31" i="3" s="1"/>
  <c r="AI31" i="3"/>
  <c r="AJ31" i="3" s="1"/>
  <c r="AH31" i="3"/>
  <c r="X31" i="3"/>
  <c r="Y31" i="3" s="1"/>
  <c r="AA31" i="3" s="1"/>
  <c r="M31" i="3"/>
  <c r="N31" i="3" s="1"/>
  <c r="AM30" i="3"/>
  <c r="AN30" i="3" s="1"/>
  <c r="AI30" i="3"/>
  <c r="AJ30" i="3" s="1"/>
  <c r="AH30" i="3"/>
  <c r="X30" i="3"/>
  <c r="Y30" i="3" s="1"/>
  <c r="AA30" i="3" s="1"/>
  <c r="M30" i="3"/>
  <c r="N30" i="3" s="1"/>
  <c r="AM29" i="3"/>
  <c r="AN29" i="3" s="1"/>
  <c r="AH29" i="3"/>
  <c r="AI29" i="3" s="1"/>
  <c r="AJ29" i="3" s="1"/>
  <c r="X29" i="3"/>
  <c r="Y29" i="3" s="1"/>
  <c r="AA29" i="3" s="1"/>
  <c r="M29" i="3"/>
  <c r="N29" i="3" s="1"/>
  <c r="AM28" i="3"/>
  <c r="AN28" i="3" s="1"/>
  <c r="AI28" i="3"/>
  <c r="AJ28" i="3" s="1"/>
  <c r="AH28" i="3"/>
  <c r="X28" i="3"/>
  <c r="Y28" i="3" s="1"/>
  <c r="AA28" i="3" s="1"/>
  <c r="M28" i="3"/>
  <c r="N28" i="3" s="1"/>
  <c r="AM27" i="3"/>
  <c r="AN27" i="3" s="1"/>
  <c r="AI27" i="3"/>
  <c r="AJ27" i="3" s="1"/>
  <c r="AH27" i="3"/>
  <c r="X27" i="3"/>
  <c r="Y27" i="3" s="1"/>
  <c r="AA27" i="3" s="1"/>
  <c r="M27" i="3"/>
  <c r="N27" i="3" s="1"/>
  <c r="AM26" i="3"/>
  <c r="AN26" i="3" s="1"/>
  <c r="AH26" i="3"/>
  <c r="AI26" i="3" s="1"/>
  <c r="AJ26" i="3" s="1"/>
  <c r="X26" i="3"/>
  <c r="Y26" i="3" s="1"/>
  <c r="AA26" i="3" s="1"/>
  <c r="M26" i="3"/>
  <c r="N26" i="3" s="1"/>
  <c r="AM25" i="3"/>
  <c r="AN25" i="3" s="1"/>
  <c r="AH25" i="3"/>
  <c r="AI25" i="3" s="1"/>
  <c r="AJ25" i="3" s="1"/>
  <c r="Y25" i="3"/>
  <c r="AA25" i="3" s="1"/>
  <c r="X25" i="3"/>
  <c r="M25" i="3"/>
  <c r="N25" i="3" s="1"/>
  <c r="AM24" i="3"/>
  <c r="AN24" i="3" s="1"/>
  <c r="AH24" i="3"/>
  <c r="AI24" i="3" s="1"/>
  <c r="AJ24" i="3" s="1"/>
  <c r="Y24" i="3"/>
  <c r="AA24" i="3" s="1"/>
  <c r="X24" i="3"/>
  <c r="M24" i="3"/>
  <c r="N24" i="3" s="1"/>
  <c r="AM23" i="3"/>
  <c r="AN23" i="3" s="1"/>
  <c r="AH23" i="3"/>
  <c r="AI23" i="3" s="1"/>
  <c r="AJ23" i="3" s="1"/>
  <c r="Y23" i="3"/>
  <c r="AA23" i="3" s="1"/>
  <c r="AD5" i="3" s="1"/>
  <c r="X23" i="3"/>
  <c r="M23" i="3"/>
  <c r="N23" i="3" s="1"/>
  <c r="AM22" i="3"/>
  <c r="AN22" i="3" s="1"/>
  <c r="AH22" i="3"/>
  <c r="AI22" i="3" s="1"/>
  <c r="AJ22" i="3" s="1"/>
  <c r="X22" i="3"/>
  <c r="Y22" i="3" s="1"/>
  <c r="AA22" i="3" s="1"/>
  <c r="M22" i="3"/>
  <c r="N22" i="3" s="1"/>
  <c r="O22" i="3" s="1"/>
  <c r="AM21" i="3"/>
  <c r="AN21" i="3" s="1"/>
  <c r="AH21" i="3"/>
  <c r="AI21" i="3" s="1"/>
  <c r="AJ21" i="3" s="1"/>
  <c r="Y21" i="3"/>
  <c r="AA21" i="3" s="1"/>
  <c r="X21" i="3"/>
  <c r="M21" i="3"/>
  <c r="N21" i="3" s="1"/>
  <c r="AM20" i="3"/>
  <c r="AN20" i="3" s="1"/>
  <c r="AH20" i="3"/>
  <c r="AI20" i="3" s="1"/>
  <c r="AJ20" i="3" s="1"/>
  <c r="Y20" i="3"/>
  <c r="AA20" i="3" s="1"/>
  <c r="X20" i="3"/>
  <c r="M20" i="3"/>
  <c r="N20" i="3" s="1"/>
  <c r="AY19" i="3"/>
  <c r="AM19" i="3"/>
  <c r="AN19" i="3" s="1"/>
  <c r="AH19" i="3"/>
  <c r="AI19" i="3" s="1"/>
  <c r="AJ19" i="3" s="1"/>
  <c r="X19" i="3"/>
  <c r="Y19" i="3" s="1"/>
  <c r="AA19" i="3" s="1"/>
  <c r="N19" i="3"/>
  <c r="M19" i="3"/>
  <c r="AY18" i="3"/>
  <c r="AN18" i="3"/>
  <c r="AM18" i="3"/>
  <c r="AH18" i="3"/>
  <c r="AI18" i="3" s="1"/>
  <c r="AJ18" i="3" s="1"/>
  <c r="AE18" i="3"/>
  <c r="AF18" i="3" s="1"/>
  <c r="AD18" i="3"/>
  <c r="X18" i="3"/>
  <c r="Y18" i="3" s="1"/>
  <c r="AA18" i="3" s="1"/>
  <c r="M18" i="3"/>
  <c r="N18" i="3" s="1"/>
  <c r="O18" i="3" s="1"/>
  <c r="AY17" i="3"/>
  <c r="AM17" i="3"/>
  <c r="AN17" i="3" s="1"/>
  <c r="AH17" i="3"/>
  <c r="AI17" i="3" s="1"/>
  <c r="AJ17" i="3" s="1"/>
  <c r="AE17" i="3"/>
  <c r="AF17" i="3" s="1"/>
  <c r="X17" i="3"/>
  <c r="Y17" i="3" s="1"/>
  <c r="AA17" i="3" s="1"/>
  <c r="M17" i="3"/>
  <c r="N17" i="3" s="1"/>
  <c r="AY16" i="3"/>
  <c r="AN16" i="3"/>
  <c r="AM16" i="3"/>
  <c r="AH16" i="3"/>
  <c r="AI16" i="3" s="1"/>
  <c r="AJ16" i="3" s="1"/>
  <c r="X16" i="3"/>
  <c r="Y16" i="3" s="1"/>
  <c r="AA16" i="3" s="1"/>
  <c r="M16" i="3"/>
  <c r="N16" i="3" s="1"/>
  <c r="O16" i="3" s="1"/>
  <c r="AM15" i="3"/>
  <c r="AN15" i="3" s="1"/>
  <c r="AH15" i="3"/>
  <c r="AI15" i="3" s="1"/>
  <c r="AJ15" i="3" s="1"/>
  <c r="X15" i="3"/>
  <c r="Y15" i="3" s="1"/>
  <c r="AA15" i="3" s="1"/>
  <c r="M15" i="3"/>
  <c r="N15" i="3" s="1"/>
  <c r="O15" i="3" s="1"/>
  <c r="AM14" i="3"/>
  <c r="AN14" i="3" s="1"/>
  <c r="AH14" i="3"/>
  <c r="AI14" i="3" s="1"/>
  <c r="AJ14" i="3" s="1"/>
  <c r="X14" i="3"/>
  <c r="Y14" i="3" s="1"/>
  <c r="AA14" i="3" s="1"/>
  <c r="M14" i="3"/>
  <c r="N14" i="3" s="1"/>
  <c r="O14" i="3" s="1"/>
  <c r="AM13" i="3"/>
  <c r="AN13" i="3" s="1"/>
  <c r="AH13" i="3"/>
  <c r="AI13" i="3" s="1"/>
  <c r="AJ13" i="3" s="1"/>
  <c r="X13" i="3"/>
  <c r="Y13" i="3" s="1"/>
  <c r="AA13" i="3" s="1"/>
  <c r="M13" i="3"/>
  <c r="N13" i="3" s="1"/>
  <c r="O13" i="3" s="1"/>
  <c r="AM12" i="3"/>
  <c r="AN12" i="3" s="1"/>
  <c r="AI12" i="3"/>
  <c r="AJ12" i="3" s="1"/>
  <c r="AH12" i="3"/>
  <c r="X12" i="3"/>
  <c r="Y12" i="3" s="1"/>
  <c r="AA12" i="3" s="1"/>
  <c r="N12" i="3"/>
  <c r="M12" i="3"/>
  <c r="AN11" i="3"/>
  <c r="AM11" i="3"/>
  <c r="AH11" i="3"/>
  <c r="AI11" i="3" s="1"/>
  <c r="AJ11" i="3" s="1"/>
  <c r="AD11" i="3"/>
  <c r="X11" i="3"/>
  <c r="Y11" i="3" s="1"/>
  <c r="AA11" i="3" s="1"/>
  <c r="M11" i="3"/>
  <c r="N11" i="3" s="1"/>
  <c r="AM10" i="3"/>
  <c r="AN10" i="3" s="1"/>
  <c r="AI10" i="3"/>
  <c r="AJ10" i="3" s="1"/>
  <c r="AH10" i="3"/>
  <c r="AD10" i="3"/>
  <c r="X10" i="3"/>
  <c r="Y10" i="3" s="1"/>
  <c r="AA10" i="3" s="1"/>
  <c r="N10" i="3"/>
  <c r="M10" i="3"/>
  <c r="AM9" i="3"/>
  <c r="AN9" i="3" s="1"/>
  <c r="AH9" i="3"/>
  <c r="AI9" i="3" s="1"/>
  <c r="AJ9" i="3" s="1"/>
  <c r="AD9" i="3"/>
  <c r="X9" i="3"/>
  <c r="Y9" i="3" s="1"/>
  <c r="AA9" i="3" s="1"/>
  <c r="M9" i="3"/>
  <c r="N9" i="3" s="1"/>
  <c r="AM8" i="3"/>
  <c r="AN8" i="3" s="1"/>
  <c r="AH8" i="3"/>
  <c r="AI8" i="3" s="1"/>
  <c r="AJ8" i="3" s="1"/>
  <c r="AD8" i="3"/>
  <c r="Y8" i="3"/>
  <c r="AA8" i="3" s="1"/>
  <c r="X8" i="3"/>
  <c r="M8" i="3"/>
  <c r="N8" i="3" s="1"/>
  <c r="O8" i="3" s="1"/>
  <c r="AM7" i="3"/>
  <c r="AN7" i="3" s="1"/>
  <c r="AH7" i="3"/>
  <c r="AI7" i="3" s="1"/>
  <c r="AJ7" i="3" s="1"/>
  <c r="AD7" i="3"/>
  <c r="X7" i="3"/>
  <c r="Y7" i="3" s="1"/>
  <c r="AA7" i="3" s="1"/>
  <c r="M7" i="3"/>
  <c r="N7" i="3" s="1"/>
  <c r="AM6" i="3"/>
  <c r="AN6" i="3" s="1"/>
  <c r="AH6" i="3"/>
  <c r="AI6" i="3" s="1"/>
  <c r="AJ6" i="3" s="1"/>
  <c r="AD6" i="3"/>
  <c r="Y6" i="3"/>
  <c r="AA6" i="3" s="1"/>
  <c r="X6" i="3"/>
  <c r="M6" i="3"/>
  <c r="N6" i="3" s="1"/>
  <c r="O6" i="3" s="1"/>
  <c r="AN5" i="3"/>
  <c r="AM5" i="3"/>
  <c r="AH5" i="3"/>
  <c r="AI5" i="3" s="1"/>
  <c r="AJ5" i="3" s="1"/>
  <c r="X5" i="3"/>
  <c r="Y5" i="3" s="1"/>
  <c r="AA5" i="3" s="1"/>
  <c r="M5" i="3"/>
  <c r="N5" i="3" s="1"/>
  <c r="O5" i="3" s="1"/>
  <c r="D5" i="3"/>
  <c r="AM4" i="3"/>
  <c r="AN4" i="3" s="1"/>
  <c r="AI4" i="3"/>
  <c r="AJ4" i="3" s="1"/>
  <c r="AH4" i="3"/>
  <c r="X4" i="3"/>
  <c r="Y4" i="3" s="1"/>
  <c r="AA4" i="3" s="1"/>
  <c r="M4" i="3"/>
  <c r="N4" i="3" s="1"/>
  <c r="O4" i="3" s="1"/>
  <c r="AN3" i="3"/>
  <c r="AM3" i="3"/>
  <c r="AH3" i="3"/>
  <c r="AI3" i="3" s="1"/>
  <c r="AJ3" i="3" s="1"/>
  <c r="X3" i="3"/>
  <c r="Y3" i="3" s="1"/>
  <c r="AA3" i="3" s="1"/>
  <c r="M3" i="3"/>
  <c r="N3" i="3" s="1"/>
  <c r="AM2" i="3"/>
  <c r="AN2" i="3" s="1"/>
  <c r="AH2" i="3"/>
  <c r="AI2" i="3" s="1"/>
  <c r="AJ2" i="3" s="1"/>
  <c r="Y2" i="3"/>
  <c r="AA2" i="3" s="1"/>
  <c r="X2" i="3"/>
  <c r="N2" i="3"/>
  <c r="O2" i="3" s="1"/>
  <c r="M2" i="3"/>
  <c r="D2" i="3"/>
  <c r="O19" i="3" l="1"/>
  <c r="O23" i="3"/>
  <c r="AO28" i="3"/>
  <c r="AO75" i="3"/>
  <c r="AO2" i="3"/>
  <c r="O3" i="3"/>
  <c r="AO27" i="3"/>
  <c r="AO30" i="3"/>
  <c r="AO34" i="3"/>
  <c r="AO38" i="3"/>
  <c r="AO42" i="3"/>
  <c r="AO46" i="3"/>
  <c r="AO50" i="3"/>
  <c r="AO54" i="3"/>
  <c r="AO58" i="3"/>
  <c r="AO62" i="3"/>
  <c r="AO66" i="3"/>
  <c r="AO70" i="3"/>
  <c r="AO74" i="3"/>
  <c r="AO6" i="3"/>
  <c r="AO15" i="3"/>
  <c r="O17" i="3"/>
  <c r="O21" i="3"/>
  <c r="O25" i="3"/>
  <c r="O10" i="3"/>
  <c r="O11" i="3"/>
  <c r="O12" i="3"/>
  <c r="AO26" i="3"/>
  <c r="AO29" i="3"/>
  <c r="AO33" i="3"/>
  <c r="AO37" i="3"/>
  <c r="AO41" i="3"/>
  <c r="AO45" i="3"/>
  <c r="AO49" i="3"/>
  <c r="AO53" i="3"/>
  <c r="AO57" i="3"/>
  <c r="AO61" i="3"/>
  <c r="AO65" i="3"/>
  <c r="AO69" i="3"/>
  <c r="AO73" i="3"/>
  <c r="AO4" i="3"/>
  <c r="O7" i="3"/>
  <c r="O9" i="3"/>
  <c r="R3" i="3" s="1"/>
  <c r="O20" i="3"/>
  <c r="O24" i="3"/>
  <c r="AD3" i="3"/>
  <c r="AO32" i="3"/>
  <c r="AR6" i="3" s="1"/>
  <c r="AO36" i="3"/>
  <c r="AO40" i="3"/>
  <c r="AO44" i="3"/>
  <c r="AO48" i="3"/>
  <c r="AR8" i="3" s="1"/>
  <c r="AO52" i="3"/>
  <c r="AO56" i="3"/>
  <c r="AO60" i="3"/>
  <c r="AO64" i="3"/>
  <c r="AO68" i="3"/>
  <c r="AO72" i="3"/>
  <c r="AO76" i="3"/>
  <c r="AO5" i="3"/>
  <c r="AO8" i="3"/>
  <c r="AO11" i="3"/>
  <c r="AO16" i="3"/>
  <c r="AD16" i="3"/>
  <c r="AD4" i="3"/>
  <c r="AE16" i="3"/>
  <c r="AF16" i="3" s="1"/>
  <c r="AO17" i="3"/>
  <c r="AO19" i="3"/>
  <c r="R2" i="3"/>
  <c r="AE15" i="3"/>
  <c r="AF15" i="3" s="1"/>
  <c r="AD15" i="3"/>
  <c r="AD2" i="3"/>
  <c r="AO3" i="3"/>
  <c r="AO7" i="3"/>
  <c r="AO9" i="3"/>
  <c r="AO10" i="3"/>
  <c r="AO12" i="3"/>
  <c r="AO13" i="3"/>
  <c r="AO14" i="3"/>
  <c r="AO18" i="3"/>
  <c r="AO20" i="3"/>
  <c r="AO21" i="3"/>
  <c r="AO22" i="3"/>
  <c r="AO23" i="3"/>
  <c r="AO24" i="3"/>
  <c r="AO25" i="3"/>
  <c r="O29" i="3"/>
  <c r="O26" i="3"/>
  <c r="R5" i="3" s="1"/>
  <c r="O27" i="3"/>
  <c r="O28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AO55" i="3"/>
  <c r="AR9" i="3" s="1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AR2" i="3" l="1"/>
  <c r="AR10" i="3"/>
  <c r="AR11" i="3"/>
  <c r="R4" i="3"/>
  <c r="AT18" i="3"/>
  <c r="AR7" i="3"/>
  <c r="AT17" i="3" s="1"/>
  <c r="R10" i="3"/>
  <c r="R8" i="3"/>
  <c r="R7" i="3"/>
  <c r="R6" i="3"/>
  <c r="AR5" i="3"/>
  <c r="AT16" i="3" s="1"/>
  <c r="R11" i="3"/>
  <c r="R9" i="3"/>
  <c r="AR3" i="3"/>
  <c r="AT15" i="3" s="1"/>
  <c r="Q15" i="3"/>
  <c r="AR4" i="3"/>
  <c r="AQ15" i="3" l="1"/>
  <c r="S77" i="3" l="1"/>
  <c r="R77" i="3"/>
  <c r="Q77" i="3"/>
  <c r="P77" i="3"/>
  <c r="O77" i="3"/>
  <c r="M77" i="3"/>
  <c r="L77" i="3"/>
  <c r="K77" i="3"/>
  <c r="J77" i="3"/>
  <c r="I77" i="3"/>
</calcChain>
</file>

<file path=xl/sharedStrings.xml><?xml version="1.0" encoding="utf-8"?>
<sst xmlns="http://schemas.openxmlformats.org/spreadsheetml/2006/main" count="470" uniqueCount="74">
  <si>
    <t>Month</t>
  </si>
  <si>
    <t>Temperature</t>
  </si>
  <si>
    <t>Chlorophyll</t>
  </si>
  <si>
    <r>
      <t>8</t>
    </r>
    <r>
      <rPr>
        <sz val="11"/>
        <color theme="1"/>
        <rFont val="Calibri"/>
        <family val="2"/>
      </rPr>
      <t>°C</t>
    </r>
  </si>
  <si>
    <t>13°C</t>
  </si>
  <si>
    <t>18°C</t>
  </si>
  <si>
    <t>23°C</t>
  </si>
  <si>
    <t>Ambient</t>
  </si>
  <si>
    <t>N/A</t>
  </si>
  <si>
    <t>Tissue DW</t>
  </si>
  <si>
    <t>Tissue AFDW</t>
  </si>
  <si>
    <t>Average Tissue DW</t>
  </si>
  <si>
    <t>Respiration rates</t>
  </si>
  <si>
    <t xml:space="preserve">Ambient </t>
  </si>
  <si>
    <t>ug.hr-1</t>
  </si>
  <si>
    <t>ug (atm).hr-1</t>
  </si>
  <si>
    <t>ul (O2).hr-1</t>
  </si>
  <si>
    <t>ul.hr-1 (50mg DW)</t>
  </si>
  <si>
    <t>Averages</t>
  </si>
  <si>
    <t>ul.hr-1 (50 mg DW)</t>
  </si>
  <si>
    <t>Total AFDW section</t>
  </si>
  <si>
    <t>AFDW (mg)</t>
  </si>
  <si>
    <t>ul (02).hr-1 (50mg AFDW)</t>
  </si>
  <si>
    <t>ul.hr-1 (50 mg AFDW)</t>
  </si>
  <si>
    <t>Percentage of shell (mg)</t>
  </si>
  <si>
    <t>Remaining tissue AFDW (mg)</t>
  </si>
  <si>
    <t>Estimated DW</t>
  </si>
  <si>
    <t>ul (o2).hr-1 (50mg DW)</t>
  </si>
  <si>
    <t>ug/L</t>
  </si>
  <si>
    <t>Dec</t>
  </si>
  <si>
    <t>Summer</t>
  </si>
  <si>
    <t>divide ug/L by 16 to get Ox atms</t>
  </si>
  <si>
    <t>Average Tissue AFDW</t>
  </si>
  <si>
    <t>multiply ox atm by 11.2 to get ul</t>
  </si>
  <si>
    <t>Autumn</t>
  </si>
  <si>
    <t>Winter</t>
  </si>
  <si>
    <t>Spring</t>
  </si>
  <si>
    <t>Jan</t>
  </si>
  <si>
    <t>Total average</t>
  </si>
  <si>
    <t>stdev</t>
  </si>
  <si>
    <t>s.e.</t>
  </si>
  <si>
    <t>Temp</t>
  </si>
  <si>
    <t xml:space="preserve">Mar </t>
  </si>
  <si>
    <t xml:space="preserve"> </t>
  </si>
  <si>
    <t>range = 19 - 13.5</t>
  </si>
  <si>
    <t>Loph</t>
  </si>
  <si>
    <t>Mar</t>
  </si>
  <si>
    <t>Stomach</t>
  </si>
  <si>
    <t>Gonad</t>
  </si>
  <si>
    <t>Shell</t>
  </si>
  <si>
    <t>Apr</t>
  </si>
  <si>
    <t>0.5382x -0.7998</t>
  </si>
  <si>
    <t>May</t>
  </si>
  <si>
    <t>July</t>
  </si>
  <si>
    <t>Sep</t>
  </si>
  <si>
    <t>Oct</t>
  </si>
  <si>
    <t>Nov</t>
  </si>
  <si>
    <t>Month 1</t>
  </si>
  <si>
    <t>Month 2</t>
  </si>
  <si>
    <t>Month 3</t>
  </si>
  <si>
    <t>Month 4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</si>
  <si>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</si>
  <si>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</si>
  <si>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</si>
  <si>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</si>
  <si>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</si>
  <si>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</si>
  <si>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</si>
  <si>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</si>
  <si>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</si>
  <si>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</si>
  <si>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Length (mm)</t>
  </si>
  <si>
    <t>Width (mm)</t>
  </si>
  <si>
    <t>Height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</si>
</sst>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0" borderId="0" xfId="0" applyFill="1"/>
    <xf numFmtId="0" fontId="0" fillId="3" borderId="0" xfId="0" applyFill="1"/>
    <xf numFmtId="0" fontId="0" fillId="4" borderId="1" xfId="0" applyFill="1" applyBorder="1"/>
    <xf numFmtId="0" fontId="0" fillId="4" borderId="0" xfId="0" applyFill="1"/>
    <xf numFmtId="0" fontId="0" fillId="0" borderId="2" xfId="0" applyBorder="1"/>
    <xf numFmtId="0" fontId="0" fillId="0" borderId="1" xfId="0" applyBorder="1"/>
    <xf numFmtId="0" fontId="0" fillId="0" borderId="0" xfId="0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7" fontId="0" fillId="0" borderId="0" xfId="0" applyNumberFormat="1" applyFill="1"/>
    <xf numFmtId="164" fontId="0" fillId="0" borderId="0" xfId="0" applyNumberFormat="1" applyFill="1" applyBorder="1"/>
    <xf numFmtId="0" fontId="0" fillId="0" borderId="3" xfId="0" applyBorder="1"/>
    <xf numFmtId="17" fontId="0" fillId="0" borderId="3" xfId="0" applyNumberFormat="1" applyBorder="1"/>
    <xf numFmtId="164" fontId="0" fillId="0" borderId="3" xfId="0" applyNumberFormat="1" applyBorder="1"/>
    <xf numFmtId="0" fontId="0" fillId="0" borderId="4" xfId="0" applyBorder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84951881014873"/>
          <c:y val="5.1400554097404488E-2"/>
          <c:w val="0.80669225721784776"/>
          <c:h val="0.740026975794692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27493853893263343"/>
                  <c:y val="6.8969816272965875E-2"/>
                </c:manualLayout>
              </c:layout>
              <c:numFmt formatCode="General" sourceLinked="0"/>
            </c:trendlineLbl>
          </c:trendline>
          <c:xVal>
            <c:numRef>
              <c:f>[1]Conversions!$B$2:$B$97</c:f>
              <c:numCache>
                <c:formatCode>General</c:formatCode>
                <c:ptCount val="96"/>
                <c:pt idx="0">
                  <c:v>98.429999999999993</c:v>
                </c:pt>
                <c:pt idx="1">
                  <c:v>59.709999999999994</c:v>
                </c:pt>
                <c:pt idx="2">
                  <c:v>123.33999999999999</c:v>
                </c:pt>
                <c:pt idx="3">
                  <c:v>25.489999999999981</c:v>
                </c:pt>
                <c:pt idx="4">
                  <c:v>83.660000000000011</c:v>
                </c:pt>
                <c:pt idx="5">
                  <c:v>73.5</c:v>
                </c:pt>
                <c:pt idx="6">
                  <c:v>23.810000000000002</c:v>
                </c:pt>
                <c:pt idx="7">
                  <c:v>38.479999999999976</c:v>
                </c:pt>
                <c:pt idx="8">
                  <c:v>111.97999999999998</c:v>
                </c:pt>
                <c:pt idx="9">
                  <c:v>80.260000000000019</c:v>
                </c:pt>
                <c:pt idx="10">
                  <c:v>102.14</c:v>
                </c:pt>
                <c:pt idx="11">
                  <c:v>97.029999999999973</c:v>
                </c:pt>
                <c:pt idx="12">
                  <c:v>60.129999999999995</c:v>
                </c:pt>
                <c:pt idx="13">
                  <c:v>54.120000000000005</c:v>
                </c:pt>
                <c:pt idx="14">
                  <c:v>72.019999999999982</c:v>
                </c:pt>
                <c:pt idx="15">
                  <c:v>50.259999999999977</c:v>
                </c:pt>
                <c:pt idx="16">
                  <c:v>109.52000000000001</c:v>
                </c:pt>
                <c:pt idx="17">
                  <c:v>112.18</c:v>
                </c:pt>
                <c:pt idx="18">
                  <c:v>122.44999999999999</c:v>
                </c:pt>
                <c:pt idx="19">
                  <c:v>104.03999999999999</c:v>
                </c:pt>
                <c:pt idx="20">
                  <c:v>96.16</c:v>
                </c:pt>
                <c:pt idx="21">
                  <c:v>108.16</c:v>
                </c:pt>
                <c:pt idx="22">
                  <c:v>138.94</c:v>
                </c:pt>
                <c:pt idx="23">
                  <c:v>84.27000000000001</c:v>
                </c:pt>
                <c:pt idx="24">
                  <c:v>126.89999999999999</c:v>
                </c:pt>
                <c:pt idx="25">
                  <c:v>117.99</c:v>
                </c:pt>
                <c:pt idx="26">
                  <c:v>22.08</c:v>
                </c:pt>
                <c:pt idx="27">
                  <c:v>85.56</c:v>
                </c:pt>
                <c:pt idx="28">
                  <c:v>124.17000000000002</c:v>
                </c:pt>
                <c:pt idx="29">
                  <c:v>100.45999999999997</c:v>
                </c:pt>
                <c:pt idx="30">
                  <c:v>97.48</c:v>
                </c:pt>
                <c:pt idx="31">
                  <c:v>142.76</c:v>
                </c:pt>
                <c:pt idx="32">
                  <c:v>153.25</c:v>
                </c:pt>
                <c:pt idx="33">
                  <c:v>93.309999999999945</c:v>
                </c:pt>
                <c:pt idx="34">
                  <c:v>106.56999999999998</c:v>
                </c:pt>
                <c:pt idx="35">
                  <c:v>229.57000000000002</c:v>
                </c:pt>
                <c:pt idx="36">
                  <c:v>78.47999999999999</c:v>
                </c:pt>
                <c:pt idx="37">
                  <c:v>143.65999999999997</c:v>
                </c:pt>
                <c:pt idx="38">
                  <c:v>170.64999999999998</c:v>
                </c:pt>
                <c:pt idx="39">
                  <c:v>118.90999999999998</c:v>
                </c:pt>
                <c:pt idx="40">
                  <c:v>99.38</c:v>
                </c:pt>
                <c:pt idx="41">
                  <c:v>158.79000000000002</c:v>
                </c:pt>
                <c:pt idx="42">
                  <c:v>132.52999999999997</c:v>
                </c:pt>
                <c:pt idx="43">
                  <c:v>105.20000000000002</c:v>
                </c:pt>
                <c:pt idx="44">
                  <c:v>166.08</c:v>
                </c:pt>
                <c:pt idx="45">
                  <c:v>125.54999999999998</c:v>
                </c:pt>
                <c:pt idx="46">
                  <c:v>101.53</c:v>
                </c:pt>
                <c:pt idx="47">
                  <c:v>91.19</c:v>
                </c:pt>
                <c:pt idx="48">
                  <c:v>100.66</c:v>
                </c:pt>
                <c:pt idx="49">
                  <c:v>108.91999999999996</c:v>
                </c:pt>
                <c:pt idx="50">
                  <c:v>81.38</c:v>
                </c:pt>
                <c:pt idx="51">
                  <c:v>136.73999999999998</c:v>
                </c:pt>
                <c:pt idx="52">
                  <c:v>172.42999999999998</c:v>
                </c:pt>
                <c:pt idx="53">
                  <c:v>93.450000000000017</c:v>
                </c:pt>
                <c:pt idx="54">
                  <c:v>74.859999999999985</c:v>
                </c:pt>
                <c:pt idx="55">
                  <c:v>84.089999999999961</c:v>
                </c:pt>
                <c:pt idx="56">
                  <c:v>129.01</c:v>
                </c:pt>
                <c:pt idx="57">
                  <c:v>135.21999999999997</c:v>
                </c:pt>
                <c:pt idx="58">
                  <c:v>93.440000000000012</c:v>
                </c:pt>
                <c:pt idx="59">
                  <c:v>184.38</c:v>
                </c:pt>
                <c:pt idx="60">
                  <c:v>113.91</c:v>
                </c:pt>
                <c:pt idx="61">
                  <c:v>106.49</c:v>
                </c:pt>
                <c:pt idx="62">
                  <c:v>151.30000000000001</c:v>
                </c:pt>
                <c:pt idx="63">
                  <c:v>94.609999999999985</c:v>
                </c:pt>
                <c:pt idx="64">
                  <c:v>113.34</c:v>
                </c:pt>
                <c:pt idx="65">
                  <c:v>102.71</c:v>
                </c:pt>
                <c:pt idx="66">
                  <c:v>131.42000000000002</c:v>
                </c:pt>
                <c:pt idx="67">
                  <c:v>180.08999999999997</c:v>
                </c:pt>
                <c:pt idx="68">
                  <c:v>124.39000000000001</c:v>
                </c:pt>
                <c:pt idx="69">
                  <c:v>166.64</c:v>
                </c:pt>
                <c:pt idx="70">
                  <c:v>102.26999999999998</c:v>
                </c:pt>
                <c:pt idx="71">
                  <c:v>75.7</c:v>
                </c:pt>
                <c:pt idx="72">
                  <c:v>110.35</c:v>
                </c:pt>
                <c:pt idx="73">
                  <c:v>112.43</c:v>
                </c:pt>
                <c:pt idx="74">
                  <c:v>71.169999999999973</c:v>
                </c:pt>
                <c:pt idx="75">
                  <c:v>69.730000000000018</c:v>
                </c:pt>
                <c:pt idx="76">
                  <c:v>151.60000000000002</c:v>
                </c:pt>
                <c:pt idx="77">
                  <c:v>155.91999999999999</c:v>
                </c:pt>
                <c:pt idx="78">
                  <c:v>140.06</c:v>
                </c:pt>
                <c:pt idx="79">
                  <c:v>182.22</c:v>
                </c:pt>
                <c:pt idx="80">
                  <c:v>87.810000000000016</c:v>
                </c:pt>
                <c:pt idx="81">
                  <c:v>100.75999999999999</c:v>
                </c:pt>
                <c:pt idx="82">
                  <c:v>93.820000000000007</c:v>
                </c:pt>
                <c:pt idx="83">
                  <c:v>93.26</c:v>
                </c:pt>
                <c:pt idx="84">
                  <c:v>101.52</c:v>
                </c:pt>
                <c:pt idx="85">
                  <c:v>101.04999999999998</c:v>
                </c:pt>
                <c:pt idx="86">
                  <c:v>173.17000000000002</c:v>
                </c:pt>
                <c:pt idx="87">
                  <c:v>149.34</c:v>
                </c:pt>
                <c:pt idx="88">
                  <c:v>91.490000000000009</c:v>
                </c:pt>
                <c:pt idx="89">
                  <c:v>192.86</c:v>
                </c:pt>
                <c:pt idx="90">
                  <c:v>113.78</c:v>
                </c:pt>
                <c:pt idx="91">
                  <c:v>89.37</c:v>
                </c:pt>
                <c:pt idx="92">
                  <c:v>102.90000000000003</c:v>
                </c:pt>
                <c:pt idx="93">
                  <c:v>136.87</c:v>
                </c:pt>
                <c:pt idx="94">
                  <c:v>79.799999999999983</c:v>
                </c:pt>
                <c:pt idx="95">
                  <c:v>115.82000000000002</c:v>
                </c:pt>
              </c:numCache>
            </c:numRef>
          </c:xVal>
          <c:yVal>
            <c:numRef>
              <c:f>[1]Conversions!$C$2:$C$97</c:f>
              <c:numCache>
                <c:formatCode>General</c:formatCode>
                <c:ptCount val="96"/>
                <c:pt idx="0">
                  <c:v>47.429999999999993</c:v>
                </c:pt>
                <c:pt idx="1">
                  <c:v>24.019999999999996</c:v>
                </c:pt>
                <c:pt idx="2">
                  <c:v>58.789999999999978</c:v>
                </c:pt>
                <c:pt idx="3">
                  <c:v>11.36999999999999</c:v>
                </c:pt>
                <c:pt idx="4">
                  <c:v>35.140000000000015</c:v>
                </c:pt>
                <c:pt idx="5">
                  <c:v>39.26</c:v>
                </c:pt>
                <c:pt idx="6">
                  <c:v>8.36</c:v>
                </c:pt>
                <c:pt idx="7">
                  <c:v>17.499999999999986</c:v>
                </c:pt>
                <c:pt idx="8">
                  <c:v>57.789999999999964</c:v>
                </c:pt>
                <c:pt idx="9">
                  <c:v>46.010000000000005</c:v>
                </c:pt>
                <c:pt idx="10">
                  <c:v>53.819999999999979</c:v>
                </c:pt>
                <c:pt idx="11">
                  <c:v>53.919999999999966</c:v>
                </c:pt>
                <c:pt idx="12">
                  <c:v>31.040000000000006</c:v>
                </c:pt>
                <c:pt idx="13">
                  <c:v>28.289999999999992</c:v>
                </c:pt>
                <c:pt idx="14">
                  <c:v>36.899999999999991</c:v>
                </c:pt>
                <c:pt idx="15">
                  <c:v>29.559999999999974</c:v>
                </c:pt>
                <c:pt idx="16">
                  <c:v>56.970000000000027</c:v>
                </c:pt>
                <c:pt idx="17">
                  <c:v>57</c:v>
                </c:pt>
                <c:pt idx="18">
                  <c:v>71.88000000000001</c:v>
                </c:pt>
                <c:pt idx="19">
                  <c:v>60.220000000000027</c:v>
                </c:pt>
                <c:pt idx="20">
                  <c:v>52.89</c:v>
                </c:pt>
                <c:pt idx="21">
                  <c:v>58.69</c:v>
                </c:pt>
                <c:pt idx="22">
                  <c:v>72.510000000000019</c:v>
                </c:pt>
                <c:pt idx="23">
                  <c:v>43.03000000000003</c:v>
                </c:pt>
                <c:pt idx="24">
                  <c:v>72.66</c:v>
                </c:pt>
                <c:pt idx="25">
                  <c:v>66.97999999999999</c:v>
                </c:pt>
                <c:pt idx="26">
                  <c:v>11.77000000000001</c:v>
                </c:pt>
                <c:pt idx="27">
                  <c:v>46.800000000000004</c:v>
                </c:pt>
                <c:pt idx="28">
                  <c:v>66.150000000000006</c:v>
                </c:pt>
                <c:pt idx="29">
                  <c:v>58.679999999999978</c:v>
                </c:pt>
                <c:pt idx="30">
                  <c:v>55.89</c:v>
                </c:pt>
                <c:pt idx="31">
                  <c:v>76.59</c:v>
                </c:pt>
                <c:pt idx="32">
                  <c:v>86.389999999999986</c:v>
                </c:pt>
                <c:pt idx="33">
                  <c:v>52.689999999999941</c:v>
                </c:pt>
                <c:pt idx="34">
                  <c:v>61.070000000000007</c:v>
                </c:pt>
                <c:pt idx="35">
                  <c:v>128.33000000000001</c:v>
                </c:pt>
                <c:pt idx="36">
                  <c:v>40.279999999999987</c:v>
                </c:pt>
                <c:pt idx="37">
                  <c:v>91.279999999999973</c:v>
                </c:pt>
                <c:pt idx="38">
                  <c:v>97</c:v>
                </c:pt>
                <c:pt idx="39">
                  <c:v>63.459999999999994</c:v>
                </c:pt>
                <c:pt idx="40">
                  <c:v>52.440000000000012</c:v>
                </c:pt>
                <c:pt idx="41">
                  <c:v>90.580000000000013</c:v>
                </c:pt>
                <c:pt idx="42">
                  <c:v>62.289999999999978</c:v>
                </c:pt>
                <c:pt idx="43">
                  <c:v>57.580000000000013</c:v>
                </c:pt>
                <c:pt idx="44">
                  <c:v>78.870000000000019</c:v>
                </c:pt>
                <c:pt idx="45">
                  <c:v>55.899999999999991</c:v>
                </c:pt>
                <c:pt idx="46">
                  <c:v>55.720000000000027</c:v>
                </c:pt>
                <c:pt idx="47">
                  <c:v>38.550000000000011</c:v>
                </c:pt>
                <c:pt idx="48">
                  <c:v>49.549999999999983</c:v>
                </c:pt>
                <c:pt idx="49">
                  <c:v>52.119999999999976</c:v>
                </c:pt>
                <c:pt idx="50">
                  <c:v>43.299999999999983</c:v>
                </c:pt>
                <c:pt idx="51">
                  <c:v>73.649999999999977</c:v>
                </c:pt>
                <c:pt idx="52">
                  <c:v>85.199999999999989</c:v>
                </c:pt>
                <c:pt idx="53">
                  <c:v>38.31</c:v>
                </c:pt>
                <c:pt idx="54">
                  <c:v>37.81</c:v>
                </c:pt>
                <c:pt idx="55">
                  <c:v>50.22</c:v>
                </c:pt>
                <c:pt idx="56">
                  <c:v>72.509999999999991</c:v>
                </c:pt>
                <c:pt idx="57">
                  <c:v>78.929999999999993</c:v>
                </c:pt>
                <c:pt idx="58">
                  <c:v>51.830000000000013</c:v>
                </c:pt>
                <c:pt idx="59">
                  <c:v>85.690000000000012</c:v>
                </c:pt>
                <c:pt idx="60">
                  <c:v>62.469999999999985</c:v>
                </c:pt>
                <c:pt idx="61">
                  <c:v>52.730000000000018</c:v>
                </c:pt>
                <c:pt idx="62">
                  <c:v>82.07</c:v>
                </c:pt>
                <c:pt idx="63">
                  <c:v>54.569999999999979</c:v>
                </c:pt>
                <c:pt idx="64">
                  <c:v>59.89</c:v>
                </c:pt>
                <c:pt idx="65">
                  <c:v>56.260000000000005</c:v>
                </c:pt>
                <c:pt idx="66">
                  <c:v>67.98</c:v>
                </c:pt>
                <c:pt idx="67">
                  <c:v>87.279999999999987</c:v>
                </c:pt>
                <c:pt idx="68">
                  <c:v>71.310000000000031</c:v>
                </c:pt>
                <c:pt idx="69">
                  <c:v>87.949999999999989</c:v>
                </c:pt>
                <c:pt idx="70">
                  <c:v>53.949999999999974</c:v>
                </c:pt>
                <c:pt idx="71">
                  <c:v>40.720000000000013</c:v>
                </c:pt>
                <c:pt idx="72">
                  <c:v>61.089999999999989</c:v>
                </c:pt>
                <c:pt idx="73">
                  <c:v>64.39</c:v>
                </c:pt>
                <c:pt idx="74">
                  <c:v>37.269999999999996</c:v>
                </c:pt>
                <c:pt idx="75">
                  <c:v>34.52000000000001</c:v>
                </c:pt>
                <c:pt idx="76">
                  <c:v>82.140000000000029</c:v>
                </c:pt>
                <c:pt idx="77">
                  <c:v>81.97</c:v>
                </c:pt>
                <c:pt idx="78">
                  <c:v>67.759999999999991</c:v>
                </c:pt>
                <c:pt idx="79">
                  <c:v>103.51</c:v>
                </c:pt>
                <c:pt idx="80">
                  <c:v>51.630000000000024</c:v>
                </c:pt>
                <c:pt idx="81">
                  <c:v>59.240000000000009</c:v>
                </c:pt>
                <c:pt idx="82">
                  <c:v>47.220000000000013</c:v>
                </c:pt>
                <c:pt idx="83">
                  <c:v>53.110000000000014</c:v>
                </c:pt>
                <c:pt idx="84">
                  <c:v>55.809999999999988</c:v>
                </c:pt>
                <c:pt idx="85">
                  <c:v>59.419999999999987</c:v>
                </c:pt>
                <c:pt idx="86">
                  <c:v>106.46</c:v>
                </c:pt>
                <c:pt idx="87">
                  <c:v>74.39</c:v>
                </c:pt>
                <c:pt idx="88">
                  <c:v>48.760000000000005</c:v>
                </c:pt>
                <c:pt idx="89">
                  <c:v>86.930000000000021</c:v>
                </c:pt>
                <c:pt idx="90">
                  <c:v>64.56</c:v>
                </c:pt>
                <c:pt idx="91">
                  <c:v>48.109999999999985</c:v>
                </c:pt>
                <c:pt idx="92">
                  <c:v>44.010000000000019</c:v>
                </c:pt>
                <c:pt idx="93">
                  <c:v>74.419999999999987</c:v>
                </c:pt>
                <c:pt idx="94">
                  <c:v>41.829999999999956</c:v>
                </c:pt>
                <c:pt idx="95">
                  <c:v>60.730000000000018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518720"/>
        <c:axId val="141520256"/>
      </c:scatterChart>
      <c:valAx>
        <c:axId val="14151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520256"/>
        <c:crosses val="autoZero"/>
        <c:crossBetween val="midCat"/>
      </c:valAx>
      <c:valAx>
        <c:axId val="14152025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15187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N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84951881014873"/>
          <c:y val="5.1400554097404488E-2"/>
          <c:w val="0.80669225721784776"/>
          <c:h val="0.7400269757946923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0.27493853893263343"/>
                  <c:y val="6.8969816272965875E-2"/>
                </c:manualLayout>
              </c:layout>
              <c:numFmt formatCode="General" sourceLinked="0"/>
            </c:trendlineLbl>
          </c:trendline>
          <c:xVal>
            <c:numRef>
              <c:f>[1]Conversions!$B$2:$B$97</c:f>
              <c:numCache>
                <c:formatCode>General</c:formatCode>
                <c:ptCount val="96"/>
                <c:pt idx="0">
                  <c:v>98.429999999999993</c:v>
                </c:pt>
                <c:pt idx="1">
                  <c:v>59.709999999999994</c:v>
                </c:pt>
                <c:pt idx="2">
                  <c:v>123.33999999999999</c:v>
                </c:pt>
                <c:pt idx="3">
                  <c:v>25.489999999999981</c:v>
                </c:pt>
                <c:pt idx="4">
                  <c:v>83.660000000000011</c:v>
                </c:pt>
                <c:pt idx="5">
                  <c:v>73.5</c:v>
                </c:pt>
                <c:pt idx="6">
                  <c:v>23.810000000000002</c:v>
                </c:pt>
                <c:pt idx="7">
                  <c:v>38.479999999999976</c:v>
                </c:pt>
                <c:pt idx="8">
                  <c:v>111.97999999999998</c:v>
                </c:pt>
                <c:pt idx="9">
                  <c:v>80.260000000000019</c:v>
                </c:pt>
                <c:pt idx="10">
                  <c:v>102.14</c:v>
                </c:pt>
                <c:pt idx="11">
                  <c:v>97.029999999999973</c:v>
                </c:pt>
                <c:pt idx="12">
                  <c:v>60.129999999999995</c:v>
                </c:pt>
                <c:pt idx="13">
                  <c:v>54.120000000000005</c:v>
                </c:pt>
                <c:pt idx="14">
                  <c:v>72.019999999999982</c:v>
                </c:pt>
                <c:pt idx="15">
                  <c:v>50.259999999999977</c:v>
                </c:pt>
                <c:pt idx="16">
                  <c:v>109.52000000000001</c:v>
                </c:pt>
                <c:pt idx="17">
                  <c:v>112.18</c:v>
                </c:pt>
                <c:pt idx="18">
                  <c:v>122.44999999999999</c:v>
                </c:pt>
                <c:pt idx="19">
                  <c:v>104.03999999999999</c:v>
                </c:pt>
                <c:pt idx="20">
                  <c:v>96.16</c:v>
                </c:pt>
                <c:pt idx="21">
                  <c:v>108.16</c:v>
                </c:pt>
                <c:pt idx="22">
                  <c:v>138.94</c:v>
                </c:pt>
                <c:pt idx="23">
                  <c:v>84.27000000000001</c:v>
                </c:pt>
                <c:pt idx="24">
                  <c:v>126.89999999999999</c:v>
                </c:pt>
                <c:pt idx="25">
                  <c:v>117.99</c:v>
                </c:pt>
                <c:pt idx="26">
                  <c:v>22.08</c:v>
                </c:pt>
                <c:pt idx="27">
                  <c:v>85.56</c:v>
                </c:pt>
                <c:pt idx="28">
                  <c:v>124.17000000000002</c:v>
                </c:pt>
                <c:pt idx="29">
                  <c:v>100.45999999999997</c:v>
                </c:pt>
                <c:pt idx="30">
                  <c:v>97.48</c:v>
                </c:pt>
                <c:pt idx="31">
                  <c:v>142.76</c:v>
                </c:pt>
                <c:pt idx="32">
                  <c:v>153.25</c:v>
                </c:pt>
                <c:pt idx="33">
                  <c:v>93.309999999999945</c:v>
                </c:pt>
                <c:pt idx="34">
                  <c:v>106.56999999999998</c:v>
                </c:pt>
                <c:pt idx="35">
                  <c:v>229.57000000000002</c:v>
                </c:pt>
                <c:pt idx="36">
                  <c:v>78.47999999999999</c:v>
                </c:pt>
                <c:pt idx="37">
                  <c:v>143.65999999999997</c:v>
                </c:pt>
                <c:pt idx="38">
                  <c:v>170.64999999999998</c:v>
                </c:pt>
                <c:pt idx="39">
                  <c:v>118.90999999999998</c:v>
                </c:pt>
                <c:pt idx="40">
                  <c:v>99.38</c:v>
                </c:pt>
                <c:pt idx="41">
                  <c:v>158.79000000000002</c:v>
                </c:pt>
                <c:pt idx="42">
                  <c:v>132.52999999999997</c:v>
                </c:pt>
                <c:pt idx="43">
                  <c:v>105.20000000000002</c:v>
                </c:pt>
                <c:pt idx="44">
                  <c:v>166.08</c:v>
                </c:pt>
                <c:pt idx="45">
                  <c:v>125.54999999999998</c:v>
                </c:pt>
                <c:pt idx="46">
                  <c:v>101.53</c:v>
                </c:pt>
                <c:pt idx="47">
                  <c:v>91.19</c:v>
                </c:pt>
                <c:pt idx="48">
                  <c:v>100.66</c:v>
                </c:pt>
                <c:pt idx="49">
                  <c:v>108.91999999999996</c:v>
                </c:pt>
                <c:pt idx="50">
                  <c:v>81.38</c:v>
                </c:pt>
                <c:pt idx="51">
                  <c:v>136.73999999999998</c:v>
                </c:pt>
                <c:pt idx="52">
                  <c:v>172.42999999999998</c:v>
                </c:pt>
                <c:pt idx="53">
                  <c:v>93.450000000000017</c:v>
                </c:pt>
                <c:pt idx="54">
                  <c:v>74.859999999999985</c:v>
                </c:pt>
                <c:pt idx="55">
                  <c:v>84.089999999999961</c:v>
                </c:pt>
                <c:pt idx="56">
                  <c:v>129.01</c:v>
                </c:pt>
                <c:pt idx="57">
                  <c:v>135.21999999999997</c:v>
                </c:pt>
                <c:pt idx="58">
                  <c:v>93.440000000000012</c:v>
                </c:pt>
                <c:pt idx="59">
                  <c:v>184.38</c:v>
                </c:pt>
                <c:pt idx="60">
                  <c:v>113.91</c:v>
                </c:pt>
                <c:pt idx="61">
                  <c:v>106.49</c:v>
                </c:pt>
                <c:pt idx="62">
                  <c:v>151.30000000000001</c:v>
                </c:pt>
                <c:pt idx="63">
                  <c:v>94.609999999999985</c:v>
                </c:pt>
                <c:pt idx="64">
                  <c:v>113.34</c:v>
                </c:pt>
                <c:pt idx="65">
                  <c:v>102.71</c:v>
                </c:pt>
                <c:pt idx="66">
                  <c:v>131.42000000000002</c:v>
                </c:pt>
                <c:pt idx="67">
                  <c:v>180.08999999999997</c:v>
                </c:pt>
                <c:pt idx="68">
                  <c:v>124.39000000000001</c:v>
                </c:pt>
                <c:pt idx="69">
                  <c:v>166.64</c:v>
                </c:pt>
                <c:pt idx="70">
                  <c:v>102.26999999999998</c:v>
                </c:pt>
                <c:pt idx="71">
                  <c:v>75.7</c:v>
                </c:pt>
                <c:pt idx="72">
                  <c:v>110.35</c:v>
                </c:pt>
                <c:pt idx="73">
                  <c:v>112.43</c:v>
                </c:pt>
                <c:pt idx="74">
                  <c:v>71.169999999999973</c:v>
                </c:pt>
                <c:pt idx="75">
                  <c:v>69.730000000000018</c:v>
                </c:pt>
                <c:pt idx="76">
                  <c:v>151.60000000000002</c:v>
                </c:pt>
                <c:pt idx="77">
                  <c:v>155.91999999999999</c:v>
                </c:pt>
                <c:pt idx="78">
                  <c:v>140.06</c:v>
                </c:pt>
                <c:pt idx="79">
                  <c:v>182.22</c:v>
                </c:pt>
                <c:pt idx="80">
                  <c:v>87.810000000000016</c:v>
                </c:pt>
                <c:pt idx="81">
                  <c:v>100.75999999999999</c:v>
                </c:pt>
                <c:pt idx="82">
                  <c:v>93.820000000000007</c:v>
                </c:pt>
                <c:pt idx="83">
                  <c:v>93.26</c:v>
                </c:pt>
                <c:pt idx="84">
                  <c:v>101.52</c:v>
                </c:pt>
                <c:pt idx="85">
                  <c:v>101.04999999999998</c:v>
                </c:pt>
                <c:pt idx="86">
                  <c:v>173.17000000000002</c:v>
                </c:pt>
                <c:pt idx="87">
                  <c:v>149.34</c:v>
                </c:pt>
                <c:pt idx="88">
                  <c:v>91.490000000000009</c:v>
                </c:pt>
                <c:pt idx="89">
                  <c:v>192.86</c:v>
                </c:pt>
                <c:pt idx="90">
                  <c:v>113.78</c:v>
                </c:pt>
                <c:pt idx="91">
                  <c:v>89.37</c:v>
                </c:pt>
                <c:pt idx="92">
                  <c:v>102.90000000000003</c:v>
                </c:pt>
                <c:pt idx="93">
                  <c:v>136.87</c:v>
                </c:pt>
                <c:pt idx="94">
                  <c:v>79.799999999999983</c:v>
                </c:pt>
                <c:pt idx="95">
                  <c:v>115.82000000000002</c:v>
                </c:pt>
              </c:numCache>
            </c:numRef>
          </c:xVal>
          <c:yVal>
            <c:numRef>
              <c:f>[1]Conversions!$C$2:$C$97</c:f>
              <c:numCache>
                <c:formatCode>General</c:formatCode>
                <c:ptCount val="96"/>
                <c:pt idx="0">
                  <c:v>47.429999999999993</c:v>
                </c:pt>
                <c:pt idx="1">
                  <c:v>24.019999999999996</c:v>
                </c:pt>
                <c:pt idx="2">
                  <c:v>58.789999999999978</c:v>
                </c:pt>
                <c:pt idx="3">
                  <c:v>11.36999999999999</c:v>
                </c:pt>
                <c:pt idx="4">
                  <c:v>35.140000000000015</c:v>
                </c:pt>
                <c:pt idx="5">
                  <c:v>39.26</c:v>
                </c:pt>
                <c:pt idx="6">
                  <c:v>8.36</c:v>
                </c:pt>
                <c:pt idx="7">
                  <c:v>17.499999999999986</c:v>
                </c:pt>
                <c:pt idx="8">
                  <c:v>57.789999999999964</c:v>
                </c:pt>
                <c:pt idx="9">
                  <c:v>46.010000000000005</c:v>
                </c:pt>
                <c:pt idx="10">
                  <c:v>53.819999999999979</c:v>
                </c:pt>
                <c:pt idx="11">
                  <c:v>53.919999999999966</c:v>
                </c:pt>
                <c:pt idx="12">
                  <c:v>31.040000000000006</c:v>
                </c:pt>
                <c:pt idx="13">
                  <c:v>28.289999999999992</c:v>
                </c:pt>
                <c:pt idx="14">
                  <c:v>36.899999999999991</c:v>
                </c:pt>
                <c:pt idx="15">
                  <c:v>29.559999999999974</c:v>
                </c:pt>
                <c:pt idx="16">
                  <c:v>56.970000000000027</c:v>
                </c:pt>
                <c:pt idx="17">
                  <c:v>57</c:v>
                </c:pt>
                <c:pt idx="18">
                  <c:v>71.88000000000001</c:v>
                </c:pt>
                <c:pt idx="19">
                  <c:v>60.220000000000027</c:v>
                </c:pt>
                <c:pt idx="20">
                  <c:v>52.89</c:v>
                </c:pt>
                <c:pt idx="21">
                  <c:v>58.69</c:v>
                </c:pt>
                <c:pt idx="22">
                  <c:v>72.510000000000019</c:v>
                </c:pt>
                <c:pt idx="23">
                  <c:v>43.03000000000003</c:v>
                </c:pt>
                <c:pt idx="24">
                  <c:v>72.66</c:v>
                </c:pt>
                <c:pt idx="25">
                  <c:v>66.97999999999999</c:v>
                </c:pt>
                <c:pt idx="26">
                  <c:v>11.77000000000001</c:v>
                </c:pt>
                <c:pt idx="27">
                  <c:v>46.800000000000004</c:v>
                </c:pt>
                <c:pt idx="28">
                  <c:v>66.150000000000006</c:v>
                </c:pt>
                <c:pt idx="29">
                  <c:v>58.679999999999978</c:v>
                </c:pt>
                <c:pt idx="30">
                  <c:v>55.89</c:v>
                </c:pt>
                <c:pt idx="31">
                  <c:v>76.59</c:v>
                </c:pt>
                <c:pt idx="32">
                  <c:v>86.389999999999986</c:v>
                </c:pt>
                <c:pt idx="33">
                  <c:v>52.689999999999941</c:v>
                </c:pt>
                <c:pt idx="34">
                  <c:v>61.070000000000007</c:v>
                </c:pt>
                <c:pt idx="35">
                  <c:v>128.33000000000001</c:v>
                </c:pt>
                <c:pt idx="36">
                  <c:v>40.279999999999987</c:v>
                </c:pt>
                <c:pt idx="37">
                  <c:v>91.279999999999973</c:v>
                </c:pt>
                <c:pt idx="38">
                  <c:v>97</c:v>
                </c:pt>
                <c:pt idx="39">
                  <c:v>63.459999999999994</c:v>
                </c:pt>
                <c:pt idx="40">
                  <c:v>52.440000000000012</c:v>
                </c:pt>
                <c:pt idx="41">
                  <c:v>90.580000000000013</c:v>
                </c:pt>
                <c:pt idx="42">
                  <c:v>62.289999999999978</c:v>
                </c:pt>
                <c:pt idx="43">
                  <c:v>57.580000000000013</c:v>
                </c:pt>
                <c:pt idx="44">
                  <c:v>78.870000000000019</c:v>
                </c:pt>
                <c:pt idx="45">
                  <c:v>55.899999999999991</c:v>
                </c:pt>
                <c:pt idx="46">
                  <c:v>55.720000000000027</c:v>
                </c:pt>
                <c:pt idx="47">
                  <c:v>38.550000000000011</c:v>
                </c:pt>
                <c:pt idx="48">
                  <c:v>49.549999999999983</c:v>
                </c:pt>
                <c:pt idx="49">
                  <c:v>52.119999999999976</c:v>
                </c:pt>
                <c:pt idx="50">
                  <c:v>43.299999999999983</c:v>
                </c:pt>
                <c:pt idx="51">
                  <c:v>73.649999999999977</c:v>
                </c:pt>
                <c:pt idx="52">
                  <c:v>85.199999999999989</c:v>
                </c:pt>
                <c:pt idx="53">
                  <c:v>38.31</c:v>
                </c:pt>
                <c:pt idx="54">
                  <c:v>37.81</c:v>
                </c:pt>
                <c:pt idx="55">
                  <c:v>50.22</c:v>
                </c:pt>
                <c:pt idx="56">
                  <c:v>72.509999999999991</c:v>
                </c:pt>
                <c:pt idx="57">
                  <c:v>78.929999999999993</c:v>
                </c:pt>
                <c:pt idx="58">
                  <c:v>51.830000000000013</c:v>
                </c:pt>
                <c:pt idx="59">
                  <c:v>85.690000000000012</c:v>
                </c:pt>
                <c:pt idx="60">
                  <c:v>62.469999999999985</c:v>
                </c:pt>
                <c:pt idx="61">
                  <c:v>52.730000000000018</c:v>
                </c:pt>
                <c:pt idx="62">
                  <c:v>82.07</c:v>
                </c:pt>
                <c:pt idx="63">
                  <c:v>54.569999999999979</c:v>
                </c:pt>
                <c:pt idx="64">
                  <c:v>59.89</c:v>
                </c:pt>
                <c:pt idx="65">
                  <c:v>56.260000000000005</c:v>
                </c:pt>
                <c:pt idx="66">
                  <c:v>67.98</c:v>
                </c:pt>
                <c:pt idx="67">
                  <c:v>87.279999999999987</c:v>
                </c:pt>
                <c:pt idx="68">
                  <c:v>71.310000000000031</c:v>
                </c:pt>
                <c:pt idx="69">
                  <c:v>87.949999999999989</c:v>
                </c:pt>
                <c:pt idx="70">
                  <c:v>53.949999999999974</c:v>
                </c:pt>
                <c:pt idx="71">
                  <c:v>40.720000000000013</c:v>
                </c:pt>
                <c:pt idx="72">
                  <c:v>61.089999999999989</c:v>
                </c:pt>
                <c:pt idx="73">
                  <c:v>64.39</c:v>
                </c:pt>
                <c:pt idx="74">
                  <c:v>37.269999999999996</c:v>
                </c:pt>
                <c:pt idx="75">
                  <c:v>34.52000000000001</c:v>
                </c:pt>
                <c:pt idx="76">
                  <c:v>82.140000000000029</c:v>
                </c:pt>
                <c:pt idx="77">
                  <c:v>81.97</c:v>
                </c:pt>
                <c:pt idx="78">
                  <c:v>67.759999999999991</c:v>
                </c:pt>
                <c:pt idx="79">
                  <c:v>103.51</c:v>
                </c:pt>
                <c:pt idx="80">
                  <c:v>51.630000000000024</c:v>
                </c:pt>
                <c:pt idx="81">
                  <c:v>59.240000000000009</c:v>
                </c:pt>
                <c:pt idx="82">
                  <c:v>47.220000000000013</c:v>
                </c:pt>
                <c:pt idx="83">
                  <c:v>53.110000000000014</c:v>
                </c:pt>
                <c:pt idx="84">
                  <c:v>55.809999999999988</c:v>
                </c:pt>
                <c:pt idx="85">
                  <c:v>59.419999999999987</c:v>
                </c:pt>
                <c:pt idx="86">
                  <c:v>106.46</c:v>
                </c:pt>
                <c:pt idx="87">
                  <c:v>74.39</c:v>
                </c:pt>
                <c:pt idx="88">
                  <c:v>48.760000000000005</c:v>
                </c:pt>
                <c:pt idx="89">
                  <c:v>86.930000000000021</c:v>
                </c:pt>
                <c:pt idx="90">
                  <c:v>64.56</c:v>
                </c:pt>
                <c:pt idx="91">
                  <c:v>48.109999999999985</c:v>
                </c:pt>
                <c:pt idx="92">
                  <c:v>44.010000000000019</c:v>
                </c:pt>
                <c:pt idx="93">
                  <c:v>74.419999999999987</c:v>
                </c:pt>
                <c:pt idx="94">
                  <c:v>41.829999999999956</c:v>
                </c:pt>
                <c:pt idx="95">
                  <c:v>60.730000000000018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2288384"/>
        <c:axId val="142289920"/>
      </c:scatterChart>
      <c:valAx>
        <c:axId val="14228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289920"/>
        <c:crosses val="autoZero"/>
        <c:crossBetween val="midCat"/>
      </c:valAx>
      <c:valAx>
        <c:axId val="1422899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42288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5</xdr:row>
      <xdr:rowOff>185737</xdr:rowOff>
    </xdr:from>
    <xdr:to>
      <xdr:col>9</xdr:col>
      <xdr:colOff>933450</xdr:colOff>
      <xdr:row>20</xdr:row>
      <xdr:rowOff>71437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44</xdr:col>
      <xdr:colOff>38100</xdr:colOff>
      <xdr:row>0</xdr:row>
      <xdr:rowOff>0</xdr:rowOff>
    </xdr:from>
    <xdr:to>
      <xdr:col>51</xdr:col>
      <xdr:colOff>342900</xdr:colOff>
      <xdr:row>13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0.43333</cdr:x>
      <cdr:y>0.87326</cdr:y>
    </cdr:from>
    <cdr:to>
      <cdr:x>0.64375</cdr:x>
      <cdr:y>0.99826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1199" y="2395538"/>
          <a:ext cx="9620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NZ" sz="1100"/>
            <a:t>DW (mg)</a:t>
          </a:r>
        </a:p>
      </cdr:txBody>
    </cdr:sp>
  </cdr:relSizeAnchor>
  <cdr:relSizeAnchor xmlns:cdr="http://schemas.openxmlformats.org/drawingml/2006/chartDrawing">
    <cdr:from>
      <cdr:x>0.01632</cdr:x>
      <cdr:y>0.24653</cdr:y>
    </cdr:from>
    <cdr:to>
      <cdr:x>0.09132</cdr:x>
      <cdr:y>0.50289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-105568" y="856456"/>
          <a:ext cx="703262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/>
            <a:t>AFDW (mg)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0.43333</cdr:x>
      <cdr:y>0.87326</cdr:y>
    </cdr:from>
    <cdr:to>
      <cdr:x>0.64375</cdr:x>
      <cdr:y>0.99826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81199" y="2395538"/>
          <a:ext cx="9620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NZ" sz="1100"/>
            <a:t>DW (mg)</a:t>
          </a:r>
        </a:p>
      </cdr:txBody>
    </cdr:sp>
  </cdr:relSizeAnchor>
  <cdr:relSizeAnchor xmlns:cdr="http://schemas.openxmlformats.org/drawingml/2006/chartDrawing">
    <cdr:from>
      <cdr:x>0.01632</cdr:x>
      <cdr:y>0.24653</cdr:y>
    </cdr:from>
    <cdr:to>
      <cdr:x>0.09132</cdr:x>
      <cdr:y>0.50289</cdr:y>
    </cdr:to>
    <cdr:sp macro="" textlink="">
      <cdr:nvSpPr>
        <cdr:cNvPr id="3" name="TextBox 1"/>
        <cdr:cNvSpPr txBox="1"/>
      </cdr:nvSpPr>
      <cdr:spPr>
        <a:xfrm xmlns:a="http://schemas.openxmlformats.org/drawingml/2006/main" rot="16200000">
          <a:off x="-105568" y="856456"/>
          <a:ext cx="703262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NZ" sz="1100"/>
            <a:t>AFDW (mg)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ouiseGilmore\Local%20Settings\Temporary%20Internet%20Files\Content.Outlook\PVZ95EUD\Brachiopod%20research%20(10-05-2012)%20-%20Complete\2.%20Overall%20results\1.%20Metabolism\Respiration%20ul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s"/>
      <sheetName val="Comparison graph"/>
      <sheetName val="Sheet3"/>
    </sheetNames>
    <sheetDataSet>
      <sheetData sheetId="0">
        <row r="2">
          <cell r="B2">
            <v>98.429999999999993</v>
          </cell>
          <cell r="C2">
            <v>47.429999999999993</v>
          </cell>
        </row>
        <row r="3">
          <cell r="B3">
            <v>59.709999999999994</v>
          </cell>
          <cell r="C3">
            <v>24.019999999999996</v>
          </cell>
        </row>
        <row r="4">
          <cell r="B4">
            <v>123.33999999999999</v>
          </cell>
          <cell r="C4">
            <v>58.789999999999978</v>
          </cell>
        </row>
        <row r="5">
          <cell r="B5">
            <v>25.489999999999981</v>
          </cell>
          <cell r="C5">
            <v>11.36999999999999</v>
          </cell>
        </row>
        <row r="6">
          <cell r="B6">
            <v>83.660000000000011</v>
          </cell>
          <cell r="C6">
            <v>35.140000000000015</v>
          </cell>
        </row>
        <row r="7">
          <cell r="B7">
            <v>73.5</v>
          </cell>
          <cell r="C7">
            <v>39.26</v>
          </cell>
        </row>
        <row r="8">
          <cell r="B8">
            <v>23.810000000000002</v>
          </cell>
          <cell r="C8">
            <v>8.36</v>
          </cell>
        </row>
        <row r="9">
          <cell r="B9">
            <v>38.479999999999976</v>
          </cell>
          <cell r="C9">
            <v>17.499999999999986</v>
          </cell>
        </row>
        <row r="10">
          <cell r="B10">
            <v>111.97999999999998</v>
          </cell>
          <cell r="C10">
            <v>57.789999999999964</v>
          </cell>
        </row>
        <row r="11">
          <cell r="B11">
            <v>80.260000000000019</v>
          </cell>
          <cell r="C11">
            <v>46.010000000000005</v>
          </cell>
        </row>
        <row r="12">
          <cell r="B12">
            <v>102.14</v>
          </cell>
          <cell r="C12">
            <v>53.819999999999979</v>
          </cell>
        </row>
        <row r="13">
          <cell r="B13">
            <v>97.029999999999973</v>
          </cell>
          <cell r="C13">
            <v>53.919999999999966</v>
          </cell>
        </row>
        <row r="14">
          <cell r="B14">
            <v>60.129999999999995</v>
          </cell>
          <cell r="C14">
            <v>31.040000000000006</v>
          </cell>
        </row>
        <row r="15">
          <cell r="B15">
            <v>54.120000000000005</v>
          </cell>
          <cell r="C15">
            <v>28.289999999999992</v>
          </cell>
        </row>
        <row r="16">
          <cell r="B16">
            <v>72.019999999999982</v>
          </cell>
          <cell r="C16">
            <v>36.899999999999991</v>
          </cell>
        </row>
        <row r="17">
          <cell r="B17">
            <v>50.259999999999977</v>
          </cell>
          <cell r="C17">
            <v>29.559999999999974</v>
          </cell>
        </row>
        <row r="18">
          <cell r="B18">
            <v>109.52000000000001</v>
          </cell>
          <cell r="C18">
            <v>56.970000000000027</v>
          </cell>
        </row>
        <row r="19">
          <cell r="B19">
            <v>112.18</v>
          </cell>
          <cell r="C19">
            <v>57</v>
          </cell>
        </row>
        <row r="20">
          <cell r="B20">
            <v>122.44999999999999</v>
          </cell>
          <cell r="C20">
            <v>71.88000000000001</v>
          </cell>
        </row>
        <row r="21">
          <cell r="B21">
            <v>104.03999999999999</v>
          </cell>
          <cell r="C21">
            <v>60.220000000000027</v>
          </cell>
        </row>
        <row r="22">
          <cell r="B22">
            <v>96.16</v>
          </cell>
          <cell r="C22">
            <v>52.89</v>
          </cell>
        </row>
        <row r="23">
          <cell r="B23">
            <v>108.16</v>
          </cell>
          <cell r="C23">
            <v>58.69</v>
          </cell>
        </row>
        <row r="24">
          <cell r="B24">
            <v>138.94</v>
          </cell>
          <cell r="C24">
            <v>72.510000000000019</v>
          </cell>
        </row>
        <row r="25">
          <cell r="B25">
            <v>84.27000000000001</v>
          </cell>
          <cell r="C25">
            <v>43.03000000000003</v>
          </cell>
        </row>
        <row r="26">
          <cell r="B26">
            <v>126.89999999999999</v>
          </cell>
          <cell r="C26">
            <v>72.66</v>
          </cell>
        </row>
        <row r="27">
          <cell r="B27">
            <v>117.99</v>
          </cell>
          <cell r="C27">
            <v>66.97999999999999</v>
          </cell>
        </row>
        <row r="28">
          <cell r="B28">
            <v>22.08</v>
          </cell>
          <cell r="C28">
            <v>11.77000000000001</v>
          </cell>
        </row>
        <row r="29">
          <cell r="B29">
            <v>85.56</v>
          </cell>
          <cell r="C29">
            <v>46.800000000000004</v>
          </cell>
        </row>
        <row r="30">
          <cell r="B30">
            <v>124.17000000000002</v>
          </cell>
          <cell r="C30">
            <v>66.150000000000006</v>
          </cell>
        </row>
        <row r="31">
          <cell r="B31">
            <v>100.45999999999997</v>
          </cell>
          <cell r="C31">
            <v>58.679999999999978</v>
          </cell>
        </row>
        <row r="32">
          <cell r="B32">
            <v>97.48</v>
          </cell>
          <cell r="C32">
            <v>55.89</v>
          </cell>
        </row>
        <row r="33">
          <cell r="B33">
            <v>142.76</v>
          </cell>
          <cell r="C33">
            <v>76.59</v>
          </cell>
        </row>
        <row r="34">
          <cell r="B34">
            <v>153.25</v>
          </cell>
          <cell r="C34">
            <v>86.389999999999986</v>
          </cell>
        </row>
        <row r="35">
          <cell r="B35">
            <v>93.309999999999945</v>
          </cell>
          <cell r="C35">
            <v>52.689999999999941</v>
          </cell>
        </row>
        <row r="36">
          <cell r="B36">
            <v>106.56999999999998</v>
          </cell>
          <cell r="C36">
            <v>61.070000000000007</v>
          </cell>
        </row>
        <row r="37">
          <cell r="B37">
            <v>229.57000000000002</v>
          </cell>
          <cell r="C37">
            <v>128.33000000000001</v>
          </cell>
        </row>
        <row r="38">
          <cell r="B38">
            <v>78.47999999999999</v>
          </cell>
          <cell r="C38">
            <v>40.279999999999987</v>
          </cell>
        </row>
        <row r="39">
          <cell r="B39">
            <v>143.65999999999997</v>
          </cell>
          <cell r="C39">
            <v>91.279999999999973</v>
          </cell>
        </row>
        <row r="40">
          <cell r="B40">
            <v>170.64999999999998</v>
          </cell>
          <cell r="C40">
            <v>97</v>
          </cell>
        </row>
        <row r="41">
          <cell r="B41">
            <v>118.90999999999998</v>
          </cell>
          <cell r="C41">
            <v>63.459999999999994</v>
          </cell>
        </row>
        <row r="42">
          <cell r="B42">
            <v>99.38</v>
          </cell>
          <cell r="C42">
            <v>52.440000000000012</v>
          </cell>
        </row>
        <row r="43">
          <cell r="B43">
            <v>158.79000000000002</v>
          </cell>
          <cell r="C43">
            <v>90.580000000000013</v>
          </cell>
        </row>
        <row r="44">
          <cell r="B44">
            <v>132.52999999999997</v>
          </cell>
          <cell r="C44">
            <v>62.289999999999978</v>
          </cell>
        </row>
        <row r="45">
          <cell r="B45">
            <v>105.20000000000002</v>
          </cell>
          <cell r="C45">
            <v>57.580000000000013</v>
          </cell>
        </row>
        <row r="46">
          <cell r="B46">
            <v>166.08</v>
          </cell>
          <cell r="C46">
            <v>78.870000000000019</v>
          </cell>
        </row>
        <row r="47">
          <cell r="B47">
            <v>125.54999999999998</v>
          </cell>
          <cell r="C47">
            <v>55.899999999999991</v>
          </cell>
        </row>
        <row r="48">
          <cell r="B48">
            <v>101.53</v>
          </cell>
          <cell r="C48">
            <v>55.720000000000027</v>
          </cell>
        </row>
        <row r="49">
          <cell r="B49">
            <v>91.19</v>
          </cell>
          <cell r="C49">
            <v>38.550000000000011</v>
          </cell>
        </row>
        <row r="50">
          <cell r="B50">
            <v>100.66</v>
          </cell>
          <cell r="C50">
            <v>49.549999999999983</v>
          </cell>
        </row>
        <row r="51">
          <cell r="B51">
            <v>108.91999999999996</v>
          </cell>
          <cell r="C51">
            <v>52.119999999999976</v>
          </cell>
        </row>
        <row r="52">
          <cell r="B52">
            <v>81.38</v>
          </cell>
          <cell r="C52">
            <v>43.299999999999983</v>
          </cell>
        </row>
        <row r="53">
          <cell r="B53">
            <v>136.73999999999998</v>
          </cell>
          <cell r="C53">
            <v>73.649999999999977</v>
          </cell>
        </row>
        <row r="54">
          <cell r="B54">
            <v>172.42999999999998</v>
          </cell>
          <cell r="C54">
            <v>85.199999999999989</v>
          </cell>
        </row>
        <row r="55">
          <cell r="B55">
            <v>93.450000000000017</v>
          </cell>
          <cell r="C55">
            <v>38.31</v>
          </cell>
        </row>
        <row r="56">
          <cell r="B56">
            <v>74.859999999999985</v>
          </cell>
          <cell r="C56">
            <v>37.81</v>
          </cell>
        </row>
        <row r="57">
          <cell r="B57">
            <v>84.089999999999961</v>
          </cell>
          <cell r="C57">
            <v>50.22</v>
          </cell>
        </row>
        <row r="58">
          <cell r="B58">
            <v>129.01</v>
          </cell>
          <cell r="C58">
            <v>72.509999999999991</v>
          </cell>
        </row>
        <row r="59">
          <cell r="B59">
            <v>135.21999999999997</v>
          </cell>
          <cell r="C59">
            <v>78.929999999999993</v>
          </cell>
        </row>
        <row r="60">
          <cell r="B60">
            <v>93.440000000000012</v>
          </cell>
          <cell r="C60">
            <v>51.830000000000013</v>
          </cell>
        </row>
        <row r="61">
          <cell r="B61">
            <v>184.38</v>
          </cell>
          <cell r="C61">
            <v>85.690000000000012</v>
          </cell>
        </row>
        <row r="62">
          <cell r="B62">
            <v>113.91</v>
          </cell>
          <cell r="C62">
            <v>62.469999999999985</v>
          </cell>
        </row>
        <row r="63">
          <cell r="B63">
            <v>106.49</v>
          </cell>
          <cell r="C63">
            <v>52.730000000000018</v>
          </cell>
        </row>
        <row r="64">
          <cell r="B64">
            <v>151.30000000000001</v>
          </cell>
          <cell r="C64">
            <v>82.07</v>
          </cell>
        </row>
        <row r="65">
          <cell r="B65">
            <v>94.609999999999985</v>
          </cell>
          <cell r="C65">
            <v>54.569999999999979</v>
          </cell>
        </row>
        <row r="66">
          <cell r="B66">
            <v>113.34</v>
          </cell>
          <cell r="C66">
            <v>59.89</v>
          </cell>
        </row>
        <row r="67">
          <cell r="B67">
            <v>102.71</v>
          </cell>
          <cell r="C67">
            <v>56.260000000000005</v>
          </cell>
        </row>
        <row r="68">
          <cell r="B68">
            <v>131.42000000000002</v>
          </cell>
          <cell r="C68">
            <v>67.98</v>
          </cell>
        </row>
        <row r="69">
          <cell r="B69">
            <v>180.08999999999997</v>
          </cell>
          <cell r="C69">
            <v>87.279999999999987</v>
          </cell>
        </row>
        <row r="70">
          <cell r="B70">
            <v>124.39000000000001</v>
          </cell>
          <cell r="C70">
            <v>71.310000000000031</v>
          </cell>
        </row>
        <row r="71">
          <cell r="B71">
            <v>166.64</v>
          </cell>
          <cell r="C71">
            <v>87.949999999999989</v>
          </cell>
        </row>
        <row r="72">
          <cell r="B72">
            <v>102.26999999999998</v>
          </cell>
          <cell r="C72">
            <v>53.949999999999974</v>
          </cell>
        </row>
        <row r="73">
          <cell r="B73">
            <v>75.7</v>
          </cell>
          <cell r="C73">
            <v>40.720000000000013</v>
          </cell>
        </row>
        <row r="74">
          <cell r="B74">
            <v>110.35</v>
          </cell>
          <cell r="C74">
            <v>61.089999999999989</v>
          </cell>
        </row>
        <row r="75">
          <cell r="B75">
            <v>112.43</v>
          </cell>
          <cell r="C75">
            <v>64.39</v>
          </cell>
        </row>
        <row r="76">
          <cell r="B76">
            <v>71.169999999999973</v>
          </cell>
          <cell r="C76">
            <v>37.269999999999996</v>
          </cell>
        </row>
        <row r="77">
          <cell r="B77">
            <v>69.730000000000018</v>
          </cell>
          <cell r="C77">
            <v>34.52000000000001</v>
          </cell>
        </row>
        <row r="78">
          <cell r="B78">
            <v>151.60000000000002</v>
          </cell>
          <cell r="C78">
            <v>82.140000000000029</v>
          </cell>
        </row>
        <row r="79">
          <cell r="B79">
            <v>155.91999999999999</v>
          </cell>
          <cell r="C79">
            <v>81.97</v>
          </cell>
        </row>
        <row r="80">
          <cell r="B80">
            <v>140.06</v>
          </cell>
          <cell r="C80">
            <v>67.759999999999991</v>
          </cell>
        </row>
        <row r="81">
          <cell r="B81">
            <v>182.22</v>
          </cell>
          <cell r="C81">
            <v>103.51</v>
          </cell>
        </row>
        <row r="82">
          <cell r="B82">
            <v>87.810000000000016</v>
          </cell>
          <cell r="C82">
            <v>51.630000000000024</v>
          </cell>
        </row>
        <row r="83">
          <cell r="B83">
            <v>100.75999999999999</v>
          </cell>
          <cell r="C83">
            <v>59.240000000000009</v>
          </cell>
        </row>
        <row r="84">
          <cell r="B84">
            <v>93.820000000000007</v>
          </cell>
          <cell r="C84">
            <v>47.220000000000013</v>
          </cell>
        </row>
        <row r="85">
          <cell r="B85">
            <v>93.26</v>
          </cell>
          <cell r="C85">
            <v>53.110000000000014</v>
          </cell>
        </row>
        <row r="86">
          <cell r="B86">
            <v>101.52</v>
          </cell>
          <cell r="C86">
            <v>55.809999999999988</v>
          </cell>
        </row>
        <row r="87">
          <cell r="B87">
            <v>101.04999999999998</v>
          </cell>
          <cell r="C87">
            <v>59.419999999999987</v>
          </cell>
        </row>
        <row r="88">
          <cell r="B88">
            <v>173.17000000000002</v>
          </cell>
          <cell r="C88">
            <v>106.46</v>
          </cell>
        </row>
        <row r="89">
          <cell r="B89">
            <v>149.34</v>
          </cell>
          <cell r="C89">
            <v>74.39</v>
          </cell>
        </row>
        <row r="90">
          <cell r="B90">
            <v>91.490000000000009</v>
          </cell>
          <cell r="C90">
            <v>48.760000000000005</v>
          </cell>
        </row>
        <row r="91">
          <cell r="B91">
            <v>192.86</v>
          </cell>
          <cell r="C91">
            <v>86.930000000000021</v>
          </cell>
        </row>
        <row r="92">
          <cell r="B92">
            <v>113.78</v>
          </cell>
          <cell r="C92">
            <v>64.56</v>
          </cell>
        </row>
        <row r="93">
          <cell r="B93">
            <v>89.37</v>
          </cell>
          <cell r="C93">
            <v>48.109999999999985</v>
          </cell>
        </row>
        <row r="94">
          <cell r="B94">
            <v>102.90000000000003</v>
          </cell>
          <cell r="C94">
            <v>44.010000000000019</v>
          </cell>
        </row>
        <row r="95">
          <cell r="B95">
            <v>136.87</v>
          </cell>
          <cell r="C95">
            <v>74.419999999999987</v>
          </cell>
        </row>
        <row r="96">
          <cell r="B96">
            <v>79.799999999999983</v>
          </cell>
          <cell r="C96">
            <v>41.829999999999956</v>
          </cell>
        </row>
        <row r="97">
          <cell r="B97">
            <v>115.82000000000002</v>
          </cell>
          <cell r="C97">
            <v>60.730000000000018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7"/>
  <sheetViews>
    <sheetView tabSelected="1" workbookViewId="0">
      <selection activeCell="O1" sqref="O1"/>
    </sheetView>
  </sheetViews>
  <sheetFormatPr defaultRowHeight="15" x14ac:dyDescent="0.25"/>
  <cols>
    <col min="3" max="3" width="9.140625" style="8"/>
    <col min="11" max="11" width="12.28515625" bestFit="1" customWidth="1"/>
    <col min="12" max="12" width="11.7109375" bestFit="1" customWidth="1"/>
    <col min="13" max="13" width="12.140625" style="8" bestFit="1" customWidth="1"/>
    <col min="15" max="15" width="10.140625" bestFit="1" customWidth="1"/>
  </cols>
  <sheetData>
    <row r="1" spans="1:29" x14ac:dyDescent="0.25">
      <c r="A1" t="s">
        <v>1</v>
      </c>
      <c r="B1" t="s">
        <v>2</v>
      </c>
      <c r="E1" t="s">
        <v>0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71</v>
      </c>
      <c r="L1" t="s">
        <v>72</v>
      </c>
      <c r="M1" s="8" t="s">
        <v>73</v>
      </c>
      <c r="O1" s="4"/>
      <c r="P1" t="s">
        <v>57</v>
      </c>
      <c r="Q1" s="7" t="s">
        <v>3</v>
      </c>
      <c r="S1" t="s">
        <v>58</v>
      </c>
      <c r="T1" s="5" t="s">
        <v>4</v>
      </c>
      <c r="V1" t="s">
        <v>59</v>
      </c>
      <c r="W1" s="2" t="s">
        <v>5</v>
      </c>
      <c r="Y1" t="s">
        <v>60</v>
      </c>
      <c r="Z1" s="21" t="s">
        <v>6</v>
      </c>
      <c r="AB1" t="s">
        <v>0</v>
      </c>
      <c r="AC1" s="20" t="s">
        <v>7</v>
      </c>
    </row>
    <row r="2" spans="1:29" x14ac:dyDescent="0.25">
      <c r="A2">
        <v>13</v>
      </c>
      <c r="B2">
        <v>0.11074676</v>
      </c>
      <c r="D2">
        <v>1</v>
      </c>
      <c r="E2" s="1">
        <v>40513</v>
      </c>
      <c r="F2">
        <v>41.706689945947716</v>
      </c>
      <c r="G2">
        <v>107.99800244768218</v>
      </c>
      <c r="H2">
        <v>147.35955855911581</v>
      </c>
      <c r="I2">
        <v>213.59746691534625</v>
      </c>
      <c r="J2">
        <v>138.09809615399149</v>
      </c>
      <c r="K2">
        <v>50.36</v>
      </c>
      <c r="L2">
        <v>43.42</v>
      </c>
      <c r="M2" s="8">
        <v>27.84</v>
      </c>
      <c r="P2" s="1">
        <v>40513</v>
      </c>
      <c r="Q2">
        <v>41.706689945947716</v>
      </c>
      <c r="S2" s="1">
        <v>40513</v>
      </c>
      <c r="T2">
        <v>107.99800244768218</v>
      </c>
      <c r="V2" s="1">
        <v>40513</v>
      </c>
      <c r="W2">
        <v>147.35955855911581</v>
      </c>
      <c r="Y2" s="1">
        <v>40513</v>
      </c>
      <c r="Z2">
        <v>213.59746691534625</v>
      </c>
      <c r="AA2" t="s">
        <v>61</v>
      </c>
      <c r="AB2" s="1">
        <v>40513</v>
      </c>
      <c r="AC2">
        <v>138.09809615399149</v>
      </c>
    </row>
    <row r="3" spans="1:29" x14ac:dyDescent="0.25">
      <c r="A3">
        <v>13</v>
      </c>
      <c r="B3">
        <v>0.11074676</v>
      </c>
      <c r="D3">
        <v>1</v>
      </c>
      <c r="E3" s="1">
        <v>40513</v>
      </c>
      <c r="F3">
        <v>302.87273134663599</v>
      </c>
      <c r="G3">
        <v>373.86985419890937</v>
      </c>
      <c r="H3">
        <v>610.92311347964755</v>
      </c>
      <c r="I3">
        <v>886.1299757538186</v>
      </c>
      <c r="J3">
        <v>469.7719253864588</v>
      </c>
      <c r="K3" s="10">
        <v>45.59</v>
      </c>
      <c r="L3" s="10">
        <v>35.090000000000003</v>
      </c>
      <c r="M3" s="8">
        <v>24.18</v>
      </c>
      <c r="P3" s="1">
        <v>40513</v>
      </c>
      <c r="Q3">
        <v>302.87273134663599</v>
      </c>
      <c r="S3" s="1">
        <v>40513</v>
      </c>
      <c r="T3">
        <v>373.86985419890937</v>
      </c>
      <c r="V3" s="1">
        <v>40513</v>
      </c>
      <c r="W3">
        <v>610.92311347964755</v>
      </c>
      <c r="Y3" s="1">
        <v>40513</v>
      </c>
      <c r="Z3">
        <v>886.1299757538186</v>
      </c>
      <c r="AA3" t="s">
        <v>61</v>
      </c>
      <c r="AB3" s="1">
        <v>40513</v>
      </c>
      <c r="AC3">
        <v>469.7719253864588</v>
      </c>
    </row>
    <row r="4" spans="1:29" x14ac:dyDescent="0.25">
      <c r="A4">
        <v>13</v>
      </c>
      <c r="B4">
        <v>0.11074676</v>
      </c>
      <c r="D4">
        <v>1</v>
      </c>
      <c r="E4" s="1">
        <v>40513</v>
      </c>
      <c r="F4">
        <v>244.22283484233398</v>
      </c>
      <c r="G4">
        <v>319.70437182765227</v>
      </c>
      <c r="H4">
        <v>431.83429324029282</v>
      </c>
      <c r="I4">
        <v>632.39360014319732</v>
      </c>
      <c r="J4">
        <v>291.72573445128853</v>
      </c>
      <c r="K4" s="10">
        <v>54.77</v>
      </c>
      <c r="L4" s="10">
        <v>49.76</v>
      </c>
      <c r="M4" s="8">
        <v>27.75</v>
      </c>
      <c r="P4" s="1">
        <v>40513</v>
      </c>
      <c r="Q4">
        <v>244.22283484233398</v>
      </c>
      <c r="S4" s="1">
        <v>40513</v>
      </c>
      <c r="T4">
        <v>319.70437182765227</v>
      </c>
      <c r="V4" s="1">
        <v>40513</v>
      </c>
      <c r="W4">
        <v>431.83429324029282</v>
      </c>
      <c r="Y4" s="1">
        <v>40513</v>
      </c>
      <c r="Z4">
        <v>632.39360014319732</v>
      </c>
      <c r="AA4" t="s">
        <v>61</v>
      </c>
      <c r="AB4" s="1">
        <v>40513</v>
      </c>
      <c r="AC4">
        <v>291.72573445128853</v>
      </c>
    </row>
    <row r="5" spans="1:29" x14ac:dyDescent="0.25">
      <c r="A5">
        <v>13</v>
      </c>
      <c r="B5">
        <v>0.11074676</v>
      </c>
      <c r="D5">
        <v>1</v>
      </c>
      <c r="E5" s="1">
        <v>40513</v>
      </c>
      <c r="F5">
        <v>578.1729320276886</v>
      </c>
      <c r="G5">
        <v>688.16740295595434</v>
      </c>
      <c r="H5">
        <v>987.68788567082902</v>
      </c>
      <c r="I5">
        <v>1849.6659006116583</v>
      </c>
      <c r="J5">
        <v>944.52934684195861</v>
      </c>
      <c r="K5">
        <v>40.83</v>
      </c>
      <c r="L5">
        <v>38.33</v>
      </c>
      <c r="M5" s="8">
        <v>19.13</v>
      </c>
      <c r="P5" s="1">
        <v>40513</v>
      </c>
      <c r="Q5">
        <v>578.1729320276886</v>
      </c>
      <c r="S5" s="1">
        <v>40513</v>
      </c>
      <c r="T5">
        <v>688.16740295595434</v>
      </c>
      <c r="V5" s="1">
        <v>40513</v>
      </c>
      <c r="W5">
        <v>987.68788567082902</v>
      </c>
      <c r="Y5" s="1">
        <v>40513</v>
      </c>
      <c r="Z5">
        <v>1849.6659006116583</v>
      </c>
      <c r="AA5" t="s">
        <v>61</v>
      </c>
      <c r="AB5" s="1">
        <v>40513</v>
      </c>
      <c r="AC5">
        <v>944.52934684195861</v>
      </c>
    </row>
    <row r="6" spans="1:29" x14ac:dyDescent="0.25">
      <c r="A6">
        <v>13</v>
      </c>
      <c r="B6">
        <v>0.11074676</v>
      </c>
      <c r="D6">
        <v>1</v>
      </c>
      <c r="E6" s="1">
        <v>40513</v>
      </c>
      <c r="F6">
        <v>285.93396910048574</v>
      </c>
      <c r="G6">
        <v>396.0479316959258</v>
      </c>
      <c r="H6">
        <v>513.34210947000747</v>
      </c>
      <c r="I6">
        <v>1118.1126088170645</v>
      </c>
      <c r="J6">
        <v>347.93944336304025</v>
      </c>
      <c r="K6">
        <v>50.1</v>
      </c>
      <c r="L6">
        <v>42.98</v>
      </c>
      <c r="M6" s="8">
        <v>27.84</v>
      </c>
      <c r="P6" s="1">
        <v>40513</v>
      </c>
      <c r="Q6">
        <v>285.93396910048574</v>
      </c>
      <c r="S6" s="1">
        <v>40513</v>
      </c>
      <c r="T6">
        <v>396.0479316959258</v>
      </c>
      <c r="V6" s="1">
        <v>40513</v>
      </c>
      <c r="W6">
        <v>513.34210947000747</v>
      </c>
      <c r="Y6" s="1">
        <v>40513</v>
      </c>
      <c r="Z6">
        <v>1118.1126088170645</v>
      </c>
      <c r="AA6" t="s">
        <v>61</v>
      </c>
      <c r="AB6" s="1">
        <v>40513</v>
      </c>
      <c r="AC6">
        <v>347.93944336304025</v>
      </c>
    </row>
    <row r="7" spans="1:29" x14ac:dyDescent="0.25">
      <c r="A7">
        <v>13</v>
      </c>
      <c r="B7">
        <v>0.11074676</v>
      </c>
      <c r="D7">
        <v>1</v>
      </c>
      <c r="E7" s="1">
        <v>40513</v>
      </c>
      <c r="F7">
        <v>298.29369844993016</v>
      </c>
      <c r="G7">
        <v>409.87863973975675</v>
      </c>
      <c r="H7">
        <v>517.73545733242327</v>
      </c>
      <c r="I7">
        <v>847.94281787781256</v>
      </c>
      <c r="J7">
        <v>286.80663304471329</v>
      </c>
      <c r="K7">
        <v>46.24</v>
      </c>
      <c r="L7">
        <v>39.130000000000003</v>
      </c>
      <c r="M7" s="8">
        <v>23.01</v>
      </c>
      <c r="P7" s="1">
        <v>40513</v>
      </c>
      <c r="Q7">
        <v>298.29369844993016</v>
      </c>
      <c r="S7" s="1">
        <v>40513</v>
      </c>
      <c r="T7">
        <v>409.87863973975675</v>
      </c>
      <c r="V7" s="1">
        <v>40513</v>
      </c>
      <c r="W7">
        <v>517.73545733242327</v>
      </c>
      <c r="Y7" s="1">
        <v>40513</v>
      </c>
      <c r="Z7">
        <v>847.94281787781256</v>
      </c>
      <c r="AA7" t="s">
        <v>61</v>
      </c>
      <c r="AB7" s="1">
        <v>40513</v>
      </c>
      <c r="AC7">
        <v>286.80663304471329</v>
      </c>
    </row>
    <row r="8" spans="1:29" x14ac:dyDescent="0.25">
      <c r="A8">
        <v>13</v>
      </c>
      <c r="B8">
        <v>0.11074676</v>
      </c>
      <c r="D8">
        <v>1</v>
      </c>
      <c r="E8" s="1">
        <v>40513</v>
      </c>
      <c r="F8">
        <v>400.37926080935154</v>
      </c>
      <c r="G8">
        <v>516.73253343686918</v>
      </c>
      <c r="H8">
        <v>688.19600011472983</v>
      </c>
      <c r="I8">
        <v>1268.6306511450084</v>
      </c>
      <c r="J8">
        <v>663.40598314976762</v>
      </c>
      <c r="K8">
        <v>36.44</v>
      </c>
      <c r="L8">
        <v>32.549999999999997</v>
      </c>
      <c r="M8" s="8">
        <v>16.79</v>
      </c>
      <c r="P8" s="1">
        <v>40513</v>
      </c>
      <c r="Q8">
        <v>400.37926080935154</v>
      </c>
      <c r="S8" s="1">
        <v>40513</v>
      </c>
      <c r="T8">
        <v>516.73253343686918</v>
      </c>
      <c r="V8" s="1">
        <v>40513</v>
      </c>
      <c r="W8">
        <v>688.19600011472983</v>
      </c>
      <c r="Y8" s="1">
        <v>40513</v>
      </c>
      <c r="Z8">
        <v>1268.6306511450084</v>
      </c>
      <c r="AA8" t="s">
        <v>61</v>
      </c>
      <c r="AB8" s="1">
        <v>40513</v>
      </c>
      <c r="AC8">
        <v>663.40598314976762</v>
      </c>
    </row>
    <row r="9" spans="1:29" s="16" customFormat="1" x14ac:dyDescent="0.25">
      <c r="A9" s="16">
        <v>13</v>
      </c>
      <c r="B9" s="16">
        <v>0.11074676</v>
      </c>
      <c r="C9" s="19"/>
      <c r="D9" s="16">
        <v>1</v>
      </c>
      <c r="E9" s="17">
        <v>40513</v>
      </c>
      <c r="F9" s="16">
        <v>359.80698566813442</v>
      </c>
      <c r="G9" s="16">
        <v>540.30136284488299</v>
      </c>
      <c r="H9" s="16">
        <v>828.60257542362513</v>
      </c>
      <c r="I9" s="16">
        <v>1285.9874453843129</v>
      </c>
      <c r="J9" s="16">
        <v>623.16917192521987</v>
      </c>
      <c r="K9" s="16">
        <v>35.979999999999997</v>
      </c>
      <c r="L9" s="16">
        <v>31.05</v>
      </c>
      <c r="M9" s="19">
        <v>16.54</v>
      </c>
      <c r="P9" s="17">
        <v>40513</v>
      </c>
      <c r="Q9" s="16">
        <v>359.80698566813442</v>
      </c>
      <c r="S9" s="17">
        <v>40513</v>
      </c>
      <c r="T9" s="16">
        <v>540.30136284488299</v>
      </c>
      <c r="V9" s="17">
        <v>40513</v>
      </c>
      <c r="W9" s="16">
        <v>828.60257542362513</v>
      </c>
      <c r="Y9" s="17">
        <v>40513</v>
      </c>
      <c r="Z9" s="16">
        <v>1285.9874453843129</v>
      </c>
      <c r="AA9" s="16" t="s">
        <v>61</v>
      </c>
      <c r="AB9" s="17">
        <v>40513</v>
      </c>
      <c r="AC9" s="16">
        <v>623.16917192521987</v>
      </c>
    </row>
    <row r="10" spans="1:29" x14ac:dyDescent="0.25">
      <c r="A10">
        <v>15.6996</v>
      </c>
      <c r="B10">
        <v>0.104891515</v>
      </c>
      <c r="D10">
        <v>2</v>
      </c>
      <c r="E10" s="1">
        <v>40544</v>
      </c>
      <c r="F10">
        <v>159.587327851661</v>
      </c>
      <c r="G10">
        <v>298.44237424509487</v>
      </c>
      <c r="H10">
        <v>419.77485882428721</v>
      </c>
      <c r="I10">
        <v>676.37338699528834</v>
      </c>
      <c r="J10">
        <v>274.4317530095725</v>
      </c>
      <c r="K10">
        <v>45.52</v>
      </c>
      <c r="L10">
        <v>41.99</v>
      </c>
      <c r="M10" s="8">
        <v>22.89</v>
      </c>
      <c r="P10" s="1">
        <v>40544</v>
      </c>
      <c r="Q10">
        <v>159.587327851661</v>
      </c>
      <c r="S10" s="1">
        <v>40544</v>
      </c>
      <c r="T10">
        <v>298.44237424509487</v>
      </c>
      <c r="V10" s="1">
        <v>40544</v>
      </c>
      <c r="W10">
        <v>419.77485882428721</v>
      </c>
      <c r="Y10" s="1">
        <v>40544</v>
      </c>
      <c r="Z10">
        <v>676.37338699528834</v>
      </c>
      <c r="AA10" t="s">
        <v>62</v>
      </c>
      <c r="AB10" s="1">
        <v>40544</v>
      </c>
      <c r="AC10">
        <v>274.4317530095725</v>
      </c>
    </row>
    <row r="11" spans="1:29" x14ac:dyDescent="0.25">
      <c r="A11">
        <v>15.6996</v>
      </c>
      <c r="B11">
        <v>0.104891515</v>
      </c>
      <c r="D11">
        <v>2</v>
      </c>
      <c r="E11" s="1">
        <v>40544</v>
      </c>
      <c r="F11">
        <v>238.93415201157944</v>
      </c>
      <c r="G11">
        <v>320.55132919166073</v>
      </c>
      <c r="H11">
        <v>470.88216308100414</v>
      </c>
      <c r="I11">
        <v>767.73446254403996</v>
      </c>
      <c r="J11">
        <v>376.06581861918869</v>
      </c>
      <c r="K11">
        <v>42.63</v>
      </c>
      <c r="L11">
        <v>40.090000000000003</v>
      </c>
      <c r="M11" s="8">
        <v>21.61</v>
      </c>
      <c r="P11" s="1">
        <v>40544</v>
      </c>
      <c r="Q11">
        <v>238.93415201157944</v>
      </c>
      <c r="S11" s="1">
        <v>40544</v>
      </c>
      <c r="T11">
        <v>320.55132919166073</v>
      </c>
      <c r="V11" s="1">
        <v>40544</v>
      </c>
      <c r="W11">
        <v>470.88216308100414</v>
      </c>
      <c r="Y11" s="1">
        <v>40544</v>
      </c>
      <c r="Z11">
        <v>767.73446254403996</v>
      </c>
      <c r="AA11" t="s">
        <v>62</v>
      </c>
      <c r="AB11" s="1">
        <v>40544</v>
      </c>
      <c r="AC11">
        <v>376.06581861918869</v>
      </c>
    </row>
    <row r="12" spans="1:29" x14ac:dyDescent="0.25">
      <c r="A12">
        <v>15.6996</v>
      </c>
      <c r="B12">
        <v>0.104891515</v>
      </c>
      <c r="D12">
        <v>2</v>
      </c>
      <c r="E12" s="1">
        <v>40544</v>
      </c>
      <c r="F12">
        <v>214.95080843596139</v>
      </c>
      <c r="G12">
        <v>378.15656382536332</v>
      </c>
      <c r="H12">
        <v>404.36714156741562</v>
      </c>
      <c r="I12">
        <v>833.54742121731249</v>
      </c>
      <c r="J12">
        <v>415.47715307857976</v>
      </c>
      <c r="K12">
        <v>47.28</v>
      </c>
      <c r="L12">
        <v>41.69</v>
      </c>
      <c r="M12" s="8">
        <v>24.82</v>
      </c>
      <c r="P12" s="1">
        <v>40544</v>
      </c>
      <c r="Q12">
        <v>214.95080843596139</v>
      </c>
      <c r="S12" s="1">
        <v>40544</v>
      </c>
      <c r="T12">
        <v>378.15656382536332</v>
      </c>
      <c r="V12" s="1">
        <v>40544</v>
      </c>
      <c r="W12">
        <v>404.36714156741562</v>
      </c>
      <c r="Y12" s="1">
        <v>40544</v>
      </c>
      <c r="Z12">
        <v>833.54742121731249</v>
      </c>
      <c r="AA12" t="s">
        <v>62</v>
      </c>
      <c r="AB12" s="1">
        <v>40544</v>
      </c>
      <c r="AC12">
        <v>415.47715307857976</v>
      </c>
    </row>
    <row r="13" spans="1:29" x14ac:dyDescent="0.25">
      <c r="A13">
        <v>15.6996</v>
      </c>
      <c r="B13">
        <v>0.104891515</v>
      </c>
      <c r="D13">
        <v>2</v>
      </c>
      <c r="E13" s="1">
        <v>40544</v>
      </c>
      <c r="F13">
        <v>275.98543182414568</v>
      </c>
      <c r="G13">
        <v>377.51441260809594</v>
      </c>
      <c r="H13">
        <v>498.79758607504317</v>
      </c>
      <c r="I13">
        <v>774.96575542798109</v>
      </c>
      <c r="J13">
        <v>371.23181630569218</v>
      </c>
      <c r="K13">
        <v>41.42</v>
      </c>
      <c r="L13">
        <v>38.71</v>
      </c>
      <c r="M13" s="8">
        <v>19.899999999999999</v>
      </c>
      <c r="P13" s="1">
        <v>40544</v>
      </c>
      <c r="Q13">
        <v>275.98543182414568</v>
      </c>
      <c r="S13" s="1">
        <v>40544</v>
      </c>
      <c r="T13">
        <v>377.51441260809594</v>
      </c>
      <c r="V13" s="1">
        <v>40544</v>
      </c>
      <c r="W13">
        <v>498.79758607504317</v>
      </c>
      <c r="Y13" s="1">
        <v>40544</v>
      </c>
      <c r="Z13">
        <v>774.96575542798109</v>
      </c>
      <c r="AA13" t="s">
        <v>62</v>
      </c>
      <c r="AB13" s="1">
        <v>40544</v>
      </c>
      <c r="AC13">
        <v>371.23181630569218</v>
      </c>
    </row>
    <row r="14" spans="1:29" x14ac:dyDescent="0.25">
      <c r="A14">
        <v>15.6996</v>
      </c>
      <c r="B14">
        <v>0.104891515</v>
      </c>
      <c r="D14">
        <v>2</v>
      </c>
      <c r="E14" s="1">
        <v>40544</v>
      </c>
      <c r="F14">
        <v>146.17273300914206</v>
      </c>
      <c r="G14" s="3">
        <v>228.54840139397734</v>
      </c>
      <c r="H14" s="3">
        <v>441.22714748380969</v>
      </c>
      <c r="I14" s="3">
        <v>533.00450704778643</v>
      </c>
      <c r="J14" s="3">
        <v>252.90253240561339</v>
      </c>
      <c r="K14">
        <v>43.65</v>
      </c>
      <c r="L14">
        <v>38.770000000000003</v>
      </c>
      <c r="M14" s="8">
        <v>20.95</v>
      </c>
      <c r="O14" s="15"/>
      <c r="P14" s="1">
        <v>40544</v>
      </c>
      <c r="Q14">
        <v>146.17273300914206</v>
      </c>
      <c r="S14" s="1">
        <v>40544</v>
      </c>
      <c r="T14" s="3">
        <v>228.54840139397734</v>
      </c>
      <c r="V14" s="1">
        <v>40544</v>
      </c>
      <c r="W14" s="3">
        <v>441.22714748380969</v>
      </c>
      <c r="Y14" s="1">
        <v>40544</v>
      </c>
      <c r="Z14" s="3">
        <v>533.00450704778643</v>
      </c>
      <c r="AA14" t="s">
        <v>62</v>
      </c>
      <c r="AB14" s="1">
        <v>40544</v>
      </c>
      <c r="AC14" s="3">
        <v>252.90253240561339</v>
      </c>
    </row>
    <row r="15" spans="1:29" x14ac:dyDescent="0.25">
      <c r="A15">
        <v>15.6996</v>
      </c>
      <c r="B15">
        <v>0.104891515</v>
      </c>
      <c r="D15">
        <v>2</v>
      </c>
      <c r="E15" s="1">
        <v>40544</v>
      </c>
      <c r="F15">
        <v>186.67061792570249</v>
      </c>
      <c r="G15">
        <v>236.06973343849441</v>
      </c>
      <c r="H15">
        <v>473.3434938467085</v>
      </c>
      <c r="I15">
        <v>647.0366328552044</v>
      </c>
      <c r="J15">
        <v>274.18309756673324</v>
      </c>
      <c r="K15">
        <v>46.91</v>
      </c>
      <c r="L15">
        <v>37.340000000000003</v>
      </c>
      <c r="M15" s="8">
        <v>23.5</v>
      </c>
      <c r="P15" s="1">
        <v>40544</v>
      </c>
      <c r="Q15">
        <v>186.67061792570249</v>
      </c>
      <c r="S15" s="1">
        <v>40544</v>
      </c>
      <c r="T15">
        <v>236.06973343849441</v>
      </c>
      <c r="V15" s="1">
        <v>40544</v>
      </c>
      <c r="W15">
        <v>473.3434938467085</v>
      </c>
      <c r="Y15" s="1">
        <v>40544</v>
      </c>
      <c r="Z15">
        <v>647.0366328552044</v>
      </c>
      <c r="AA15" t="s">
        <v>62</v>
      </c>
      <c r="AB15" s="1">
        <v>40544</v>
      </c>
      <c r="AC15">
        <v>274.18309756673324</v>
      </c>
    </row>
    <row r="16" spans="1:29" x14ac:dyDescent="0.25">
      <c r="A16">
        <v>15.6996</v>
      </c>
      <c r="B16">
        <v>0.104891515</v>
      </c>
      <c r="D16">
        <v>2</v>
      </c>
      <c r="E16" s="1">
        <v>40544</v>
      </c>
      <c r="F16">
        <v>220.09638303180262</v>
      </c>
      <c r="G16">
        <v>336.01350173850113</v>
      </c>
      <c r="H16">
        <v>522.05778297393965</v>
      </c>
      <c r="I16">
        <v>756.22376339772313</v>
      </c>
      <c r="J16">
        <v>403.20460689547667</v>
      </c>
      <c r="K16">
        <v>43.16</v>
      </c>
      <c r="L16">
        <v>38.07</v>
      </c>
      <c r="M16" s="8">
        <v>21.13</v>
      </c>
      <c r="P16" s="1">
        <v>40544</v>
      </c>
      <c r="Q16">
        <v>220.09638303180262</v>
      </c>
      <c r="S16" s="1">
        <v>40544</v>
      </c>
      <c r="T16">
        <v>336.01350173850113</v>
      </c>
      <c r="V16" s="1">
        <v>40544</v>
      </c>
      <c r="W16">
        <v>522.05778297393965</v>
      </c>
      <c r="Y16" s="1">
        <v>40544</v>
      </c>
      <c r="Z16">
        <v>756.22376339772313</v>
      </c>
      <c r="AA16" t="s">
        <v>62</v>
      </c>
      <c r="AB16" s="1">
        <v>40544</v>
      </c>
      <c r="AC16">
        <v>403.20460689547667</v>
      </c>
    </row>
    <row r="17" spans="1:29" s="16" customFormat="1" x14ac:dyDescent="0.25">
      <c r="A17" s="16">
        <v>15.6996</v>
      </c>
      <c r="B17" s="16">
        <v>0.104891515</v>
      </c>
      <c r="C17" s="19"/>
      <c r="D17" s="16">
        <v>2</v>
      </c>
      <c r="E17" s="17">
        <v>40544</v>
      </c>
      <c r="F17" s="16">
        <v>271.84824068759286</v>
      </c>
      <c r="G17" s="16">
        <v>658.69994104623277</v>
      </c>
      <c r="H17" s="16">
        <v>771.9440245245296</v>
      </c>
      <c r="I17" s="16">
        <v>860.29077740426044</v>
      </c>
      <c r="J17" s="16">
        <v>906.10441844090894</v>
      </c>
      <c r="K17" s="16">
        <v>32.71</v>
      </c>
      <c r="L17" s="16">
        <v>29.65</v>
      </c>
      <c r="M17" s="19">
        <v>15.09</v>
      </c>
      <c r="P17" s="17">
        <v>40544</v>
      </c>
      <c r="Q17" s="16">
        <v>271.84824068759286</v>
      </c>
      <c r="S17" s="17">
        <v>40544</v>
      </c>
      <c r="T17" s="16">
        <v>658.69994104623277</v>
      </c>
      <c r="V17" s="17">
        <v>40544</v>
      </c>
      <c r="W17" s="16">
        <v>771.9440245245296</v>
      </c>
      <c r="Y17" s="17">
        <v>40544</v>
      </c>
      <c r="Z17" s="16">
        <v>860.29077740426044</v>
      </c>
      <c r="AA17" s="16" t="s">
        <v>62</v>
      </c>
      <c r="AB17" s="17">
        <v>40544</v>
      </c>
      <c r="AC17" s="16">
        <v>906.10441844090894</v>
      </c>
    </row>
    <row r="18" spans="1:29" x14ac:dyDescent="0.25">
      <c r="A18">
        <v>15.8703</v>
      </c>
      <c r="B18">
        <v>0.11660200499999999</v>
      </c>
      <c r="D18">
        <v>3</v>
      </c>
      <c r="E18" s="1">
        <v>40603</v>
      </c>
      <c r="F18">
        <v>84.508358510237116</v>
      </c>
      <c r="G18">
        <v>277.96568368034059</v>
      </c>
      <c r="H18">
        <v>375.26913908938133</v>
      </c>
      <c r="I18">
        <v>570.31229790173938</v>
      </c>
      <c r="J18">
        <v>347.75028290231955</v>
      </c>
      <c r="K18">
        <v>46.06</v>
      </c>
      <c r="L18">
        <v>43.27</v>
      </c>
      <c r="M18" s="8">
        <v>24.68</v>
      </c>
      <c r="P18" s="1">
        <v>40603</v>
      </c>
      <c r="Q18">
        <v>84.508358510237116</v>
      </c>
      <c r="S18" s="1">
        <v>40603</v>
      </c>
      <c r="T18">
        <v>277.96568368034059</v>
      </c>
      <c r="V18" s="1">
        <v>40603</v>
      </c>
      <c r="W18">
        <v>375.26913908938133</v>
      </c>
      <c r="Y18" s="1">
        <v>40603</v>
      </c>
      <c r="Z18">
        <v>570.31229790173938</v>
      </c>
      <c r="AA18" t="s">
        <v>63</v>
      </c>
      <c r="AB18" s="1">
        <v>40603</v>
      </c>
      <c r="AC18">
        <v>347.75028290231955</v>
      </c>
    </row>
    <row r="19" spans="1:29" x14ac:dyDescent="0.25">
      <c r="A19">
        <v>15.8703</v>
      </c>
      <c r="B19">
        <v>0.11660200499999999</v>
      </c>
      <c r="D19">
        <v>3</v>
      </c>
      <c r="E19" s="1">
        <v>40603</v>
      </c>
      <c r="F19">
        <v>385.91885608888055</v>
      </c>
      <c r="G19">
        <v>395.90979588945208</v>
      </c>
      <c r="H19">
        <v>742.58986521312181</v>
      </c>
      <c r="I19">
        <v>1202.3738335596786</v>
      </c>
      <c r="J19">
        <v>610.21403446796626</v>
      </c>
      <c r="K19">
        <v>40.03</v>
      </c>
      <c r="L19">
        <v>34.83</v>
      </c>
      <c r="M19" s="8">
        <v>20.62</v>
      </c>
      <c r="P19" s="1">
        <v>40603</v>
      </c>
      <c r="Q19">
        <v>385.91885608888055</v>
      </c>
      <c r="S19" s="1">
        <v>40603</v>
      </c>
      <c r="T19">
        <v>395.90979588945208</v>
      </c>
      <c r="V19" s="1">
        <v>40603</v>
      </c>
      <c r="W19">
        <v>742.58986521312181</v>
      </c>
      <c r="Y19" s="1">
        <v>40603</v>
      </c>
      <c r="Z19">
        <v>1202.3738335596786</v>
      </c>
      <c r="AA19" t="s">
        <v>63</v>
      </c>
      <c r="AB19" s="1">
        <v>40603</v>
      </c>
      <c r="AC19">
        <v>610.21403446796626</v>
      </c>
    </row>
    <row r="20" spans="1:29" x14ac:dyDescent="0.25">
      <c r="A20">
        <v>15.8703</v>
      </c>
      <c r="B20">
        <v>0.11660200499999999</v>
      </c>
      <c r="D20">
        <v>3</v>
      </c>
      <c r="E20" s="1">
        <v>40603</v>
      </c>
      <c r="F20">
        <v>248.17105501157661</v>
      </c>
      <c r="G20">
        <v>542.97810514843752</v>
      </c>
      <c r="H20">
        <v>557.94475952108826</v>
      </c>
      <c r="I20">
        <v>816.8470783320455</v>
      </c>
      <c r="J20">
        <v>391.24536382699478</v>
      </c>
      <c r="K20">
        <v>43.95</v>
      </c>
      <c r="L20">
        <v>41.75</v>
      </c>
      <c r="M20" s="8">
        <v>21.84</v>
      </c>
      <c r="P20" s="1">
        <v>40603</v>
      </c>
      <c r="Q20">
        <v>248.17105501157661</v>
      </c>
      <c r="S20" s="1">
        <v>40603</v>
      </c>
      <c r="T20">
        <v>542.97810514843752</v>
      </c>
      <c r="V20" s="1">
        <v>40603</v>
      </c>
      <c r="W20">
        <v>557.94475952108826</v>
      </c>
      <c r="Y20" s="1">
        <v>40603</v>
      </c>
      <c r="Z20">
        <v>816.8470783320455</v>
      </c>
      <c r="AA20" t="s">
        <v>63</v>
      </c>
      <c r="AB20" s="1">
        <v>40603</v>
      </c>
      <c r="AC20">
        <v>391.24536382699478</v>
      </c>
    </row>
    <row r="21" spans="1:29" x14ac:dyDescent="0.25">
      <c r="A21">
        <v>15.8703</v>
      </c>
      <c r="B21">
        <v>0.11660200499999999</v>
      </c>
      <c r="D21">
        <v>3</v>
      </c>
      <c r="E21" s="1">
        <v>40603</v>
      </c>
      <c r="F21">
        <v>259.59422979375375</v>
      </c>
      <c r="G21">
        <v>488.74012842984325</v>
      </c>
      <c r="H21">
        <v>590.72812894023184</v>
      </c>
      <c r="I21">
        <v>732.19308572558634</v>
      </c>
      <c r="J21">
        <v>816.7927261038127</v>
      </c>
      <c r="K21">
        <v>41.11</v>
      </c>
      <c r="L21">
        <v>35.53</v>
      </c>
      <c r="M21" s="8">
        <v>19.29</v>
      </c>
      <c r="P21" s="1">
        <v>40603</v>
      </c>
      <c r="Q21">
        <v>259.59422979375375</v>
      </c>
      <c r="S21" s="1">
        <v>40603</v>
      </c>
      <c r="T21">
        <v>488.74012842984325</v>
      </c>
      <c r="V21" s="1">
        <v>40603</v>
      </c>
      <c r="W21">
        <v>590.72812894023184</v>
      </c>
      <c r="Y21" s="1">
        <v>40603</v>
      </c>
      <c r="Z21">
        <v>732.19308572558634</v>
      </c>
      <c r="AA21" t="s">
        <v>63</v>
      </c>
      <c r="AB21" s="1">
        <v>40603</v>
      </c>
      <c r="AC21">
        <v>816.7927261038127</v>
      </c>
    </row>
    <row r="22" spans="1:29" x14ac:dyDescent="0.25">
      <c r="A22">
        <v>15.8703</v>
      </c>
      <c r="B22">
        <v>0.11660200499999999</v>
      </c>
      <c r="D22">
        <v>3</v>
      </c>
      <c r="E22" s="1">
        <v>40603</v>
      </c>
      <c r="F22">
        <v>328.46306816363909</v>
      </c>
      <c r="G22">
        <v>524.19698298767844</v>
      </c>
      <c r="H22">
        <v>556.16723896345809</v>
      </c>
      <c r="I22">
        <v>816.25969601838472</v>
      </c>
      <c r="J22">
        <v>557.43468829212532</v>
      </c>
      <c r="K22">
        <v>33.56</v>
      </c>
      <c r="L22">
        <v>32.07</v>
      </c>
      <c r="M22" s="8">
        <v>17.649999999999999</v>
      </c>
      <c r="P22" s="1">
        <v>40603</v>
      </c>
      <c r="Q22">
        <v>328.46306816363909</v>
      </c>
      <c r="S22" s="1">
        <v>40603</v>
      </c>
      <c r="T22">
        <v>524.19698298767844</v>
      </c>
      <c r="V22" s="1">
        <v>40603</v>
      </c>
      <c r="W22">
        <v>556.16723896345809</v>
      </c>
      <c r="Y22" s="1">
        <v>40603</v>
      </c>
      <c r="Z22">
        <v>816.25969601838472</v>
      </c>
      <c r="AA22" t="s">
        <v>63</v>
      </c>
      <c r="AB22" s="1">
        <v>40603</v>
      </c>
      <c r="AC22">
        <v>557.43468829212532</v>
      </c>
    </row>
    <row r="23" spans="1:29" s="16" customFormat="1" x14ac:dyDescent="0.25">
      <c r="A23" s="16">
        <v>15.8703</v>
      </c>
      <c r="B23" s="16">
        <v>0.11660200499999999</v>
      </c>
      <c r="C23" s="19"/>
      <c r="D23" s="16">
        <v>3</v>
      </c>
      <c r="E23" s="17">
        <v>40603</v>
      </c>
      <c r="F23" s="16">
        <v>294.48946677139151</v>
      </c>
      <c r="G23" s="16">
        <v>527.48825340373617</v>
      </c>
      <c r="H23" s="16">
        <v>706.43879102833205</v>
      </c>
      <c r="I23" s="16">
        <v>956.34900872117464</v>
      </c>
      <c r="J23" s="16">
        <v>636.84659753710139</v>
      </c>
      <c r="K23" s="16">
        <v>32.61</v>
      </c>
      <c r="L23" s="16">
        <v>32.340000000000003</v>
      </c>
      <c r="M23" s="19">
        <v>15.73</v>
      </c>
      <c r="P23" s="17">
        <v>40603</v>
      </c>
      <c r="Q23" s="16">
        <v>294.48946677139151</v>
      </c>
      <c r="S23" s="17">
        <v>40603</v>
      </c>
      <c r="T23" s="16">
        <v>527.48825340373617</v>
      </c>
      <c r="V23" s="17">
        <v>40603</v>
      </c>
      <c r="W23" s="16">
        <v>706.43879102833205</v>
      </c>
      <c r="Y23" s="17">
        <v>40603</v>
      </c>
      <c r="Z23" s="16">
        <v>956.34900872117464</v>
      </c>
      <c r="AA23" s="16" t="s">
        <v>63</v>
      </c>
      <c r="AB23" s="17">
        <v>40603</v>
      </c>
      <c r="AC23" s="16">
        <v>636.84659753710139</v>
      </c>
    </row>
    <row r="24" spans="1:29" x14ac:dyDescent="0.25">
      <c r="A24">
        <v>14.000500000000001</v>
      </c>
      <c r="B24">
        <v>0.15871038400000001</v>
      </c>
      <c r="D24">
        <v>4</v>
      </c>
      <c r="E24" s="1">
        <v>40634</v>
      </c>
      <c r="F24">
        <v>79.558059165047482</v>
      </c>
      <c r="G24">
        <v>211.52396974219741</v>
      </c>
      <c r="H24">
        <v>365.3637139254036</v>
      </c>
      <c r="I24">
        <v>814.74520070034703</v>
      </c>
      <c r="J24">
        <v>283.31084535127349</v>
      </c>
      <c r="K24">
        <v>53.48</v>
      </c>
      <c r="L24">
        <v>49.18</v>
      </c>
      <c r="M24" s="8">
        <v>28.87</v>
      </c>
      <c r="P24" s="1">
        <v>40634</v>
      </c>
      <c r="Q24">
        <v>79.558059165047482</v>
      </c>
      <c r="S24" s="1">
        <v>40634</v>
      </c>
      <c r="T24">
        <v>211.52396974219741</v>
      </c>
      <c r="V24" s="1">
        <v>40634</v>
      </c>
      <c r="W24">
        <v>365.3637139254036</v>
      </c>
      <c r="Y24" s="1">
        <v>40634</v>
      </c>
      <c r="Z24">
        <v>814.74520070034703</v>
      </c>
      <c r="AA24" t="s">
        <v>64</v>
      </c>
      <c r="AB24" s="1">
        <v>40634</v>
      </c>
      <c r="AC24">
        <v>283.31084535127349</v>
      </c>
    </row>
    <row r="25" spans="1:29" x14ac:dyDescent="0.25">
      <c r="A25">
        <v>14.000500000000001</v>
      </c>
      <c r="B25">
        <v>0.15871038400000001</v>
      </c>
      <c r="D25">
        <v>4</v>
      </c>
      <c r="E25" s="1">
        <v>40634</v>
      </c>
      <c r="F25" s="4">
        <v>42.170487303676083</v>
      </c>
      <c r="G25" s="4">
        <v>193.52035759052194</v>
      </c>
      <c r="H25" s="4">
        <v>239.45259480253358</v>
      </c>
      <c r="I25" s="4">
        <v>468.90924294609704</v>
      </c>
      <c r="J25" s="4">
        <v>189.09131192885954</v>
      </c>
      <c r="K25">
        <v>50.64</v>
      </c>
      <c r="L25">
        <v>46.49</v>
      </c>
      <c r="M25" s="8">
        <v>28.07</v>
      </c>
      <c r="P25" s="1">
        <v>40634</v>
      </c>
      <c r="Q25" s="4">
        <v>42.170487303676083</v>
      </c>
      <c r="S25" s="1">
        <v>40634</v>
      </c>
      <c r="T25" s="4">
        <v>193.52035759052194</v>
      </c>
      <c r="V25" s="1">
        <v>40634</v>
      </c>
      <c r="W25" s="4">
        <v>239.45259480253358</v>
      </c>
      <c r="Y25" s="1">
        <v>40634</v>
      </c>
      <c r="Z25" s="4">
        <v>468.90924294609704</v>
      </c>
      <c r="AA25" t="s">
        <v>64</v>
      </c>
      <c r="AB25" s="1">
        <v>40634</v>
      </c>
      <c r="AC25" s="4">
        <v>189.09131192885954</v>
      </c>
    </row>
    <row r="26" spans="1:29" x14ac:dyDescent="0.25">
      <c r="A26">
        <v>14.000500000000001</v>
      </c>
      <c r="B26">
        <v>0.15871038400000001</v>
      </c>
      <c r="D26">
        <v>4</v>
      </c>
      <c r="E26" s="1">
        <v>40634</v>
      </c>
      <c r="F26">
        <v>101.14070127741728</v>
      </c>
      <c r="G26">
        <v>236.38938520777288</v>
      </c>
      <c r="H26">
        <v>326.1989677176544</v>
      </c>
      <c r="I26">
        <v>908.25337776716663</v>
      </c>
      <c r="J26">
        <v>255.53448289971297</v>
      </c>
      <c r="K26">
        <v>46.36</v>
      </c>
      <c r="L26">
        <v>42.65</v>
      </c>
      <c r="M26" s="8">
        <v>25.19</v>
      </c>
      <c r="P26" s="1">
        <v>40634</v>
      </c>
      <c r="Q26">
        <v>101.14070127741728</v>
      </c>
      <c r="S26" s="1">
        <v>40634</v>
      </c>
      <c r="T26">
        <v>236.38938520777288</v>
      </c>
      <c r="V26" s="1">
        <v>40634</v>
      </c>
      <c r="W26">
        <v>326.1989677176544</v>
      </c>
      <c r="Y26" s="1">
        <v>40634</v>
      </c>
      <c r="Z26">
        <v>908.25337776716663</v>
      </c>
      <c r="AA26" t="s">
        <v>64</v>
      </c>
      <c r="AB26" s="1">
        <v>40634</v>
      </c>
      <c r="AC26">
        <v>255.53448289971297</v>
      </c>
    </row>
    <row r="27" spans="1:29" x14ac:dyDescent="0.25">
      <c r="A27">
        <v>14.000500000000001</v>
      </c>
      <c r="B27">
        <v>0.15871038400000001</v>
      </c>
      <c r="D27">
        <v>4</v>
      </c>
      <c r="E27" s="1">
        <v>40634</v>
      </c>
      <c r="F27">
        <v>151.083420414323</v>
      </c>
      <c r="G27">
        <v>250.27656599962498</v>
      </c>
      <c r="H27">
        <v>389.4182452231866</v>
      </c>
      <c r="I27">
        <v>746.11556313368078</v>
      </c>
      <c r="J27">
        <v>237.22508368011455</v>
      </c>
      <c r="K27">
        <v>45</v>
      </c>
      <c r="L27">
        <v>40.85</v>
      </c>
      <c r="M27" s="8">
        <v>22.65</v>
      </c>
      <c r="P27" s="1">
        <v>40634</v>
      </c>
      <c r="Q27">
        <v>151.083420414323</v>
      </c>
      <c r="S27" s="1">
        <v>40634</v>
      </c>
      <c r="T27">
        <v>250.27656599962498</v>
      </c>
      <c r="V27" s="1">
        <v>40634</v>
      </c>
      <c r="W27">
        <v>389.4182452231866</v>
      </c>
      <c r="Y27" s="1">
        <v>40634</v>
      </c>
      <c r="Z27">
        <v>746.11556313368078</v>
      </c>
      <c r="AA27" t="s">
        <v>64</v>
      </c>
      <c r="AB27" s="1">
        <v>40634</v>
      </c>
      <c r="AC27">
        <v>237.22508368011455</v>
      </c>
    </row>
    <row r="28" spans="1:29" x14ac:dyDescent="0.25">
      <c r="A28">
        <v>14.000500000000001</v>
      </c>
      <c r="B28">
        <v>0.15871038400000001</v>
      </c>
      <c r="D28">
        <v>4</v>
      </c>
      <c r="E28" s="1">
        <v>40634</v>
      </c>
      <c r="F28">
        <v>87.082357614504204</v>
      </c>
      <c r="G28">
        <v>168.01157827640841</v>
      </c>
      <c r="H28" t="s">
        <v>8</v>
      </c>
      <c r="I28">
        <v>506.40734180304844</v>
      </c>
      <c r="J28">
        <v>233.85975363412211</v>
      </c>
      <c r="K28">
        <v>49.56</v>
      </c>
      <c r="L28">
        <v>39.39</v>
      </c>
      <c r="M28" s="8">
        <v>25.04</v>
      </c>
      <c r="P28" s="1">
        <v>40634</v>
      </c>
      <c r="Q28">
        <v>87.082357614504204</v>
      </c>
      <c r="S28" s="1">
        <v>40634</v>
      </c>
      <c r="T28">
        <v>168.01157827640841</v>
      </c>
      <c r="V28" s="1">
        <v>40634</v>
      </c>
      <c r="W28">
        <v>286.06876517478963</v>
      </c>
      <c r="Y28" s="1">
        <v>40634</v>
      </c>
      <c r="Z28">
        <v>506.40734180304844</v>
      </c>
      <c r="AA28" t="s">
        <v>64</v>
      </c>
      <c r="AB28" s="1">
        <v>40634</v>
      </c>
      <c r="AC28">
        <v>233.85975363412211</v>
      </c>
    </row>
    <row r="29" spans="1:29" x14ac:dyDescent="0.25">
      <c r="A29">
        <v>14.000500000000001</v>
      </c>
      <c r="B29">
        <v>0.15871038400000001</v>
      </c>
      <c r="D29">
        <v>4</v>
      </c>
      <c r="E29" s="1">
        <v>40634</v>
      </c>
      <c r="F29">
        <v>94.707215674790945</v>
      </c>
      <c r="G29">
        <v>284.30004735116603</v>
      </c>
      <c r="H29">
        <v>286.06876517478963</v>
      </c>
      <c r="I29">
        <v>739.89798233614601</v>
      </c>
      <c r="J29">
        <v>304.36272918610064</v>
      </c>
      <c r="K29">
        <v>38.93</v>
      </c>
      <c r="L29">
        <v>35.619999999999997</v>
      </c>
      <c r="M29" s="8">
        <v>20.05</v>
      </c>
      <c r="P29" s="1">
        <v>40634</v>
      </c>
      <c r="Q29">
        <v>94.707215674790945</v>
      </c>
      <c r="S29" s="1">
        <v>40634</v>
      </c>
      <c r="T29">
        <v>284.30004735116603</v>
      </c>
      <c r="V29" s="1">
        <v>40634</v>
      </c>
      <c r="W29">
        <v>438.3852521125558</v>
      </c>
      <c r="Y29" s="1">
        <v>40634</v>
      </c>
      <c r="Z29">
        <v>739.89798233614601</v>
      </c>
      <c r="AA29" t="s">
        <v>64</v>
      </c>
      <c r="AB29" s="1">
        <v>40634</v>
      </c>
      <c r="AC29">
        <v>304.36272918610064</v>
      </c>
    </row>
    <row r="30" spans="1:29" x14ac:dyDescent="0.25">
      <c r="A30">
        <v>14.000500000000001</v>
      </c>
      <c r="B30">
        <v>0.15871038400000001</v>
      </c>
      <c r="D30">
        <v>4</v>
      </c>
      <c r="E30" s="1">
        <v>40634</v>
      </c>
      <c r="F30">
        <v>162.60037269796544</v>
      </c>
      <c r="G30">
        <v>315.78655500035006</v>
      </c>
      <c r="H30">
        <v>438.3852521125558</v>
      </c>
      <c r="I30">
        <v>807.8049111462733</v>
      </c>
      <c r="J30">
        <v>374.92888199450965</v>
      </c>
      <c r="K30">
        <v>46.44</v>
      </c>
      <c r="L30">
        <v>39.4</v>
      </c>
      <c r="M30" s="8">
        <v>24.38</v>
      </c>
      <c r="P30" s="1">
        <v>40634</v>
      </c>
      <c r="Q30">
        <v>162.60037269796544</v>
      </c>
      <c r="S30" s="1">
        <v>40634</v>
      </c>
      <c r="T30">
        <v>315.78655500035006</v>
      </c>
      <c r="V30" s="1">
        <v>40634</v>
      </c>
      <c r="W30">
        <v>391.298716228746</v>
      </c>
      <c r="Y30" s="1">
        <v>40634</v>
      </c>
      <c r="Z30">
        <v>807.8049111462733</v>
      </c>
      <c r="AA30" t="s">
        <v>64</v>
      </c>
      <c r="AB30" s="1">
        <v>40634</v>
      </c>
      <c r="AC30">
        <v>374.92888199450965</v>
      </c>
    </row>
    <row r="31" spans="1:29" s="16" customFormat="1" x14ac:dyDescent="0.25">
      <c r="A31" s="16">
        <v>14.000500000000001</v>
      </c>
      <c r="B31" s="16">
        <v>0.15871038400000001</v>
      </c>
      <c r="C31" s="19"/>
      <c r="D31" s="16">
        <v>4</v>
      </c>
      <c r="E31" s="17">
        <v>40634</v>
      </c>
      <c r="F31" s="16">
        <v>297.27312015780689</v>
      </c>
      <c r="G31" s="16">
        <v>312.13734346129411</v>
      </c>
      <c r="H31" s="16">
        <v>391.298716228746</v>
      </c>
      <c r="I31" s="16">
        <v>940.18339719755159</v>
      </c>
      <c r="J31" s="16">
        <v>328.85879629731318</v>
      </c>
      <c r="K31" s="16">
        <v>46.34</v>
      </c>
      <c r="L31" s="16">
        <v>39.54</v>
      </c>
      <c r="M31" s="19">
        <v>24.11</v>
      </c>
      <c r="P31" s="17">
        <v>40634</v>
      </c>
      <c r="Q31" s="16">
        <v>297.27312015780689</v>
      </c>
      <c r="S31" s="17">
        <v>40634</v>
      </c>
      <c r="T31" s="16">
        <v>312.13734346129411</v>
      </c>
      <c r="V31" s="17">
        <v>40664</v>
      </c>
      <c r="W31" s="16">
        <v>510.67486408268587</v>
      </c>
      <c r="Y31" s="17">
        <v>40634</v>
      </c>
      <c r="Z31" s="16">
        <v>940.18339719755159</v>
      </c>
      <c r="AA31" s="16" t="s">
        <v>64</v>
      </c>
      <c r="AB31" s="17">
        <v>40634</v>
      </c>
      <c r="AC31" s="16">
        <v>328.85879629731318</v>
      </c>
    </row>
    <row r="32" spans="1:29" x14ac:dyDescent="0.25">
      <c r="A32">
        <v>13.7402</v>
      </c>
      <c r="B32">
        <v>7.9694375999999997E-2</v>
      </c>
      <c r="D32">
        <v>5</v>
      </c>
      <c r="E32" s="1">
        <v>40664</v>
      </c>
      <c r="F32">
        <v>233.12797896636346</v>
      </c>
      <c r="G32">
        <v>473.60622305453603</v>
      </c>
      <c r="H32">
        <v>510.67486408268587</v>
      </c>
      <c r="I32">
        <v>1626.4825307362021</v>
      </c>
      <c r="J32">
        <v>405.71389864626747</v>
      </c>
      <c r="K32">
        <v>47.79</v>
      </c>
      <c r="L32">
        <v>41.91</v>
      </c>
      <c r="M32" s="8">
        <v>23.71</v>
      </c>
      <c r="P32" s="1">
        <v>40664</v>
      </c>
      <c r="Q32">
        <v>233.12797896636346</v>
      </c>
      <c r="S32" s="1">
        <v>40664</v>
      </c>
      <c r="T32">
        <v>473.60622305453603</v>
      </c>
      <c r="V32" s="1">
        <v>40664</v>
      </c>
      <c r="W32">
        <v>514.94290701431089</v>
      </c>
      <c r="Y32" s="1">
        <v>40664</v>
      </c>
      <c r="Z32">
        <v>1626.4825307362021</v>
      </c>
      <c r="AA32" t="s">
        <v>65</v>
      </c>
      <c r="AB32" s="1">
        <v>40664</v>
      </c>
      <c r="AC32">
        <v>405.71389864626747</v>
      </c>
    </row>
    <row r="33" spans="1:29" x14ac:dyDescent="0.25">
      <c r="A33">
        <v>13.7402</v>
      </c>
      <c r="B33">
        <v>7.9694375999999997E-2</v>
      </c>
      <c r="D33">
        <v>5</v>
      </c>
      <c r="E33" s="1">
        <v>40664</v>
      </c>
      <c r="F33">
        <v>193.40108214224429</v>
      </c>
      <c r="G33">
        <v>197.67250677711135</v>
      </c>
      <c r="H33">
        <v>514.94290701431089</v>
      </c>
      <c r="I33">
        <v>1505.607255534062</v>
      </c>
      <c r="J33">
        <v>381.45423580427189</v>
      </c>
      <c r="K33">
        <v>52.8</v>
      </c>
      <c r="L33">
        <v>47.17</v>
      </c>
      <c r="M33" s="8">
        <v>29.81</v>
      </c>
      <c r="P33" s="1">
        <v>40664</v>
      </c>
      <c r="Q33">
        <v>193.40108214224429</v>
      </c>
      <c r="S33" s="1">
        <v>40664</v>
      </c>
      <c r="T33">
        <v>197.67250677711135</v>
      </c>
      <c r="V33" s="1">
        <v>40664</v>
      </c>
      <c r="W33">
        <v>538.31955574659321</v>
      </c>
      <c r="Y33" s="1">
        <v>40664</v>
      </c>
      <c r="Z33">
        <v>1505.607255534062</v>
      </c>
      <c r="AA33" t="s">
        <v>65</v>
      </c>
      <c r="AB33" s="1">
        <v>40664</v>
      </c>
      <c r="AC33">
        <v>381.45423580427189</v>
      </c>
    </row>
    <row r="34" spans="1:29" x14ac:dyDescent="0.25">
      <c r="A34">
        <v>13.7402</v>
      </c>
      <c r="B34">
        <v>7.9694375999999997E-2</v>
      </c>
      <c r="D34">
        <v>5</v>
      </c>
      <c r="E34" s="1">
        <v>40664</v>
      </c>
      <c r="F34">
        <v>420.87914046713769</v>
      </c>
      <c r="G34">
        <v>194.95572927186208</v>
      </c>
      <c r="H34">
        <v>538.31955574659321</v>
      </c>
      <c r="I34">
        <v>1811.0086064090663</v>
      </c>
      <c r="J34">
        <v>331.16913471643716</v>
      </c>
      <c r="K34">
        <v>48.8</v>
      </c>
      <c r="L34">
        <v>42.06</v>
      </c>
      <c r="M34" s="8">
        <v>24.17</v>
      </c>
      <c r="P34" s="1">
        <v>40664</v>
      </c>
      <c r="Q34">
        <v>420.87914046713769</v>
      </c>
      <c r="S34" s="1">
        <v>40664</v>
      </c>
      <c r="T34">
        <v>194.95572927186208</v>
      </c>
      <c r="V34" s="1">
        <v>40664</v>
      </c>
      <c r="W34">
        <v>543.88609004018338</v>
      </c>
      <c r="Y34" s="1">
        <v>40664</v>
      </c>
      <c r="Z34">
        <v>1811.0086064090663</v>
      </c>
      <c r="AA34" t="s">
        <v>65</v>
      </c>
      <c r="AB34" s="1">
        <v>40664</v>
      </c>
      <c r="AC34">
        <v>331.16913471643716</v>
      </c>
    </row>
    <row r="35" spans="1:29" x14ac:dyDescent="0.25">
      <c r="A35">
        <v>13.7402</v>
      </c>
      <c r="B35">
        <v>7.9694375999999997E-2</v>
      </c>
      <c r="D35">
        <v>5</v>
      </c>
      <c r="E35" s="1">
        <v>40664</v>
      </c>
      <c r="F35">
        <v>107.48722869063732</v>
      </c>
      <c r="G35">
        <v>162.52934104861549</v>
      </c>
      <c r="H35">
        <v>543.88609004018338</v>
      </c>
      <c r="I35">
        <v>1424.6877910333255</v>
      </c>
      <c r="J35">
        <v>368.13352314906541</v>
      </c>
      <c r="K35">
        <v>46.88</v>
      </c>
      <c r="L35">
        <v>40.61</v>
      </c>
      <c r="M35" s="8">
        <v>23.91</v>
      </c>
      <c r="P35" s="1">
        <v>40664</v>
      </c>
      <c r="Q35">
        <v>107.48722869063732</v>
      </c>
      <c r="S35" s="1">
        <v>40664</v>
      </c>
      <c r="T35">
        <v>162.52934104861549</v>
      </c>
      <c r="V35" s="1">
        <v>40664</v>
      </c>
      <c r="W35">
        <v>550.05340443341538</v>
      </c>
      <c r="Y35" s="1">
        <v>40664</v>
      </c>
      <c r="Z35">
        <v>1424.6877910333255</v>
      </c>
      <c r="AA35" t="s">
        <v>65</v>
      </c>
      <c r="AB35" s="1">
        <v>40664</v>
      </c>
      <c r="AC35">
        <v>368.13352314906541</v>
      </c>
    </row>
    <row r="36" spans="1:29" x14ac:dyDescent="0.25">
      <c r="A36">
        <v>13.7402</v>
      </c>
      <c r="B36">
        <v>7.9694375999999997E-2</v>
      </c>
      <c r="D36">
        <v>5</v>
      </c>
      <c r="E36" s="1">
        <v>40664</v>
      </c>
      <c r="F36">
        <v>355.6600460027077</v>
      </c>
      <c r="G36">
        <v>271.39911271697804</v>
      </c>
      <c r="H36">
        <v>550.05340443341538</v>
      </c>
      <c r="I36" t="s">
        <v>8</v>
      </c>
      <c r="J36">
        <v>299.32603522863849</v>
      </c>
      <c r="K36">
        <v>50.93</v>
      </c>
      <c r="L36">
        <v>43.35</v>
      </c>
      <c r="M36" s="8">
        <v>26.64</v>
      </c>
      <c r="P36" s="1">
        <v>40664</v>
      </c>
      <c r="Q36">
        <v>355.6600460027077</v>
      </c>
      <c r="S36" s="1">
        <v>40664</v>
      </c>
      <c r="T36">
        <v>271.39911271697804</v>
      </c>
      <c r="V36" s="1">
        <v>40664</v>
      </c>
      <c r="W36">
        <v>393.8005752998165</v>
      </c>
      <c r="Y36" s="1">
        <v>40725</v>
      </c>
      <c r="Z36">
        <v>1065.0873116649022</v>
      </c>
      <c r="AA36" t="s">
        <v>65</v>
      </c>
      <c r="AB36" s="1">
        <v>40664</v>
      </c>
      <c r="AC36">
        <v>299.32603522863849</v>
      </c>
    </row>
    <row r="37" spans="1:29" x14ac:dyDescent="0.25">
      <c r="A37">
        <v>13.7402</v>
      </c>
      <c r="B37">
        <v>7.9694375999999997E-2</v>
      </c>
      <c r="D37">
        <v>5</v>
      </c>
      <c r="E37" s="1">
        <v>40664</v>
      </c>
      <c r="F37">
        <v>372.97301664445837</v>
      </c>
      <c r="G37">
        <v>452.68615501059111</v>
      </c>
      <c r="H37">
        <v>393.8005752998165</v>
      </c>
      <c r="I37" t="s">
        <v>8</v>
      </c>
      <c r="J37">
        <v>477.24343004184271</v>
      </c>
      <c r="K37">
        <v>48.94</v>
      </c>
      <c r="L37">
        <v>40.97</v>
      </c>
      <c r="M37" s="8">
        <v>25.17</v>
      </c>
      <c r="P37" s="1">
        <v>40664</v>
      </c>
      <c r="Q37">
        <v>372.97301664445837</v>
      </c>
      <c r="S37" s="1">
        <v>40664</v>
      </c>
      <c r="T37">
        <v>452.68615501059111</v>
      </c>
      <c r="V37" s="1">
        <v>40664</v>
      </c>
      <c r="W37">
        <v>653.64109736702721</v>
      </c>
      <c r="Y37" s="1">
        <v>40725</v>
      </c>
      <c r="Z37">
        <v>1042.2145573833452</v>
      </c>
      <c r="AA37" t="s">
        <v>65</v>
      </c>
      <c r="AB37" s="1">
        <v>40664</v>
      </c>
      <c r="AC37">
        <v>477.24343004184271</v>
      </c>
    </row>
    <row r="38" spans="1:29" x14ac:dyDescent="0.25">
      <c r="A38">
        <v>13.7402</v>
      </c>
      <c r="B38">
        <v>7.9694375999999997E-2</v>
      </c>
      <c r="D38">
        <v>5</v>
      </c>
      <c r="E38" s="1">
        <v>40664</v>
      </c>
      <c r="F38">
        <v>385.42011681245788</v>
      </c>
      <c r="G38">
        <v>411.9847331811809</v>
      </c>
      <c r="H38">
        <v>653.64109736702721</v>
      </c>
      <c r="I38" t="s">
        <v>8</v>
      </c>
      <c r="J38">
        <v>501.40458893172496</v>
      </c>
      <c r="K38">
        <v>41.71</v>
      </c>
      <c r="L38">
        <v>38.24</v>
      </c>
      <c r="M38" s="8">
        <v>20.37</v>
      </c>
      <c r="P38" s="1">
        <v>40664</v>
      </c>
      <c r="Q38">
        <v>385.42011681245788</v>
      </c>
      <c r="S38" s="1">
        <v>40664</v>
      </c>
      <c r="T38">
        <v>411.9847331811809</v>
      </c>
      <c r="V38" s="1">
        <v>40664</v>
      </c>
      <c r="W38">
        <v>864.64537915496919</v>
      </c>
      <c r="Y38" s="1">
        <v>40725</v>
      </c>
      <c r="Z38">
        <v>869.33930417382703</v>
      </c>
      <c r="AA38" t="s">
        <v>65</v>
      </c>
      <c r="AB38" s="1">
        <v>40664</v>
      </c>
      <c r="AC38">
        <v>501.40458893172496</v>
      </c>
    </row>
    <row r="39" spans="1:29" s="16" customFormat="1" x14ac:dyDescent="0.25">
      <c r="A39" s="16">
        <v>13.7402</v>
      </c>
      <c r="B39" s="16">
        <v>7.9694375999999997E-2</v>
      </c>
      <c r="C39" s="19"/>
      <c r="D39" s="16">
        <v>5</v>
      </c>
      <c r="E39" s="17">
        <v>40664</v>
      </c>
      <c r="F39" s="16">
        <v>531.98478888945431</v>
      </c>
      <c r="G39" s="16">
        <v>756.26668333816951</v>
      </c>
      <c r="H39" s="16">
        <v>864.64537915496919</v>
      </c>
      <c r="I39" s="16" t="s">
        <v>8</v>
      </c>
      <c r="J39" s="16">
        <v>714.02678278102269</v>
      </c>
      <c r="K39" s="16">
        <v>45.75</v>
      </c>
      <c r="L39" s="16">
        <v>42.07</v>
      </c>
      <c r="M39" s="19">
        <v>24.54</v>
      </c>
      <c r="P39" s="17">
        <v>40664</v>
      </c>
      <c r="Q39" s="16">
        <v>531.98478888945431</v>
      </c>
      <c r="S39" s="17">
        <v>40664</v>
      </c>
      <c r="T39" s="16">
        <v>756.26668333816951</v>
      </c>
      <c r="V39" s="17">
        <v>40725</v>
      </c>
      <c r="W39" s="16">
        <v>608.63586694558592</v>
      </c>
      <c r="Y39" s="17">
        <v>40725</v>
      </c>
      <c r="Z39" s="16">
        <v>946.52362736916405</v>
      </c>
      <c r="AA39" s="16" t="s">
        <v>65</v>
      </c>
      <c r="AB39" s="17">
        <v>40664</v>
      </c>
      <c r="AC39" s="16">
        <v>714.02678278102269</v>
      </c>
    </row>
    <row r="40" spans="1:29" x14ac:dyDescent="0.25">
      <c r="A40">
        <v>12.650399999999999</v>
      </c>
      <c r="B40">
        <v>3.7755530000000001E-3</v>
      </c>
      <c r="D40">
        <v>6</v>
      </c>
      <c r="E40" s="1">
        <v>40725</v>
      </c>
      <c r="F40">
        <v>144.53735353929167</v>
      </c>
      <c r="G40">
        <v>560.82478639546559</v>
      </c>
      <c r="H40">
        <v>608.63586694558592</v>
      </c>
      <c r="I40">
        <v>1065.0873116649022</v>
      </c>
      <c r="J40">
        <v>560.82478639546559</v>
      </c>
      <c r="K40">
        <v>44.89</v>
      </c>
      <c r="L40">
        <v>41.23</v>
      </c>
      <c r="M40" s="8">
        <v>23.64</v>
      </c>
      <c r="P40" s="1">
        <v>40725</v>
      </c>
      <c r="Q40">
        <v>144.53735353929167</v>
      </c>
      <c r="S40" s="1">
        <v>40725</v>
      </c>
      <c r="T40">
        <v>560.82478639546559</v>
      </c>
      <c r="V40" s="1">
        <v>40725</v>
      </c>
      <c r="W40">
        <v>474.83966953644091</v>
      </c>
      <c r="Y40" s="1">
        <v>40787</v>
      </c>
      <c r="Z40">
        <v>1017.9082190514056</v>
      </c>
      <c r="AA40" t="s">
        <v>66</v>
      </c>
      <c r="AB40" s="1">
        <v>40725</v>
      </c>
      <c r="AC40">
        <v>560.82478639546559</v>
      </c>
    </row>
    <row r="41" spans="1:29" x14ac:dyDescent="0.25">
      <c r="A41">
        <v>12.650399999999999</v>
      </c>
      <c r="B41">
        <v>3.7755530000000001E-3</v>
      </c>
      <c r="D41">
        <v>6</v>
      </c>
      <c r="E41" s="1">
        <v>40725</v>
      </c>
      <c r="F41">
        <v>436.8069327823203</v>
      </c>
      <c r="G41">
        <v>466.64079070213518</v>
      </c>
      <c r="H41">
        <v>474.83966953644091</v>
      </c>
      <c r="I41">
        <v>1042.2145573833452</v>
      </c>
      <c r="J41">
        <v>466.64079070213518</v>
      </c>
      <c r="K41">
        <v>51.16</v>
      </c>
      <c r="L41">
        <v>41.41</v>
      </c>
      <c r="M41" s="8">
        <v>26.28</v>
      </c>
      <c r="P41" s="1">
        <v>40725</v>
      </c>
      <c r="Q41">
        <v>436.8069327823203</v>
      </c>
      <c r="S41" s="1">
        <v>40725</v>
      </c>
      <c r="T41">
        <v>466.64079070213518</v>
      </c>
      <c r="V41" s="1">
        <v>40725</v>
      </c>
      <c r="W41">
        <v>334.44513151832354</v>
      </c>
      <c r="Y41" s="1">
        <v>40787</v>
      </c>
      <c r="Z41">
        <v>1060.808199989212</v>
      </c>
      <c r="AA41" t="s">
        <v>66</v>
      </c>
      <c r="AB41" s="1">
        <v>40725</v>
      </c>
      <c r="AC41">
        <v>466.64079070213518</v>
      </c>
    </row>
    <row r="42" spans="1:29" x14ac:dyDescent="0.25">
      <c r="A42">
        <v>12.650399999999999</v>
      </c>
      <c r="B42">
        <v>3.7755530000000001E-3</v>
      </c>
      <c r="D42">
        <v>6</v>
      </c>
      <c r="E42" s="1">
        <v>40725</v>
      </c>
      <c r="F42">
        <v>154.21246898267154</v>
      </c>
      <c r="G42">
        <v>346.60260301618644</v>
      </c>
      <c r="H42">
        <v>334.44513151832354</v>
      </c>
      <c r="I42">
        <v>869.33930417382703</v>
      </c>
      <c r="J42">
        <v>346.60260301618644</v>
      </c>
      <c r="K42">
        <v>54.33</v>
      </c>
      <c r="L42">
        <v>49.38</v>
      </c>
      <c r="M42" s="8">
        <v>29.05</v>
      </c>
      <c r="P42" s="1">
        <v>40725</v>
      </c>
      <c r="Q42">
        <v>154.21246898267154</v>
      </c>
      <c r="S42" s="1">
        <v>40725</v>
      </c>
      <c r="T42">
        <v>346.60260301618644</v>
      </c>
      <c r="V42" s="1">
        <v>40725</v>
      </c>
      <c r="W42">
        <v>472.90961459074146</v>
      </c>
      <c r="Y42" s="1">
        <v>40787</v>
      </c>
      <c r="Z42">
        <v>905.59041809414055</v>
      </c>
      <c r="AA42" t="s">
        <v>66</v>
      </c>
      <c r="AB42" s="1">
        <v>40725</v>
      </c>
      <c r="AC42">
        <v>346.60260301618644</v>
      </c>
    </row>
    <row r="43" spans="1:29" x14ac:dyDescent="0.25">
      <c r="A43">
        <v>12.650399999999999</v>
      </c>
      <c r="B43">
        <v>3.7755530000000001E-3</v>
      </c>
      <c r="D43">
        <v>6</v>
      </c>
      <c r="E43" s="1">
        <v>40725</v>
      </c>
      <c r="F43">
        <v>265.19679088281242</v>
      </c>
      <c r="G43">
        <v>497.66942163228106</v>
      </c>
      <c r="H43">
        <v>472.90961459074146</v>
      </c>
      <c r="I43">
        <v>946.52362736916405</v>
      </c>
      <c r="J43">
        <v>497.66942163228106</v>
      </c>
      <c r="K43">
        <v>48.69</v>
      </c>
      <c r="L43">
        <v>42.32</v>
      </c>
      <c r="M43" s="8">
        <v>25.43</v>
      </c>
      <c r="P43" s="1">
        <v>40725</v>
      </c>
      <c r="Q43">
        <v>265.19679088281242</v>
      </c>
      <c r="S43" s="1">
        <v>40725</v>
      </c>
      <c r="T43">
        <v>497.66942163228106</v>
      </c>
      <c r="V43" s="1">
        <v>40725</v>
      </c>
      <c r="W43">
        <v>628.40488774184428</v>
      </c>
      <c r="Y43" s="1">
        <v>40787</v>
      </c>
      <c r="Z43">
        <v>1046.5356916308365</v>
      </c>
      <c r="AA43" t="s">
        <v>66</v>
      </c>
      <c r="AB43" s="1">
        <v>40725</v>
      </c>
      <c r="AC43">
        <v>497.66942163228106</v>
      </c>
    </row>
    <row r="44" spans="1:29" x14ac:dyDescent="0.25">
      <c r="A44">
        <v>12.650399999999999</v>
      </c>
      <c r="B44">
        <v>3.7755530000000001E-3</v>
      </c>
      <c r="D44">
        <v>6</v>
      </c>
      <c r="E44" s="1">
        <v>40725</v>
      </c>
      <c r="F44">
        <v>210.04754933264803</v>
      </c>
      <c r="G44">
        <v>388.57200848068999</v>
      </c>
      <c r="H44">
        <v>628.40488774184428</v>
      </c>
      <c r="I44" t="s">
        <v>8</v>
      </c>
      <c r="J44">
        <v>388.57200848068999</v>
      </c>
      <c r="K44">
        <v>46.09</v>
      </c>
      <c r="L44">
        <v>41.56</v>
      </c>
      <c r="M44" s="8">
        <v>24.36</v>
      </c>
      <c r="P44" s="1">
        <v>40725</v>
      </c>
      <c r="Q44">
        <v>210.04754933264803</v>
      </c>
      <c r="S44" s="1">
        <v>40725</v>
      </c>
      <c r="T44">
        <v>388.57200848068999</v>
      </c>
      <c r="V44" s="1">
        <v>40725</v>
      </c>
      <c r="W44">
        <v>770.76962130266747</v>
      </c>
      <c r="Y44" s="1">
        <v>40787</v>
      </c>
      <c r="Z44">
        <v>1264.1890917029586</v>
      </c>
      <c r="AA44" t="s">
        <v>66</v>
      </c>
      <c r="AB44" s="1">
        <v>40725</v>
      </c>
      <c r="AC44">
        <v>388.57200848068999</v>
      </c>
    </row>
    <row r="45" spans="1:29" x14ac:dyDescent="0.25">
      <c r="A45">
        <v>12.650399999999999</v>
      </c>
      <c r="B45">
        <v>3.7755530000000001E-3</v>
      </c>
      <c r="D45">
        <v>6</v>
      </c>
      <c r="E45" s="1">
        <v>40725</v>
      </c>
      <c r="F45">
        <v>341.66197790573875</v>
      </c>
      <c r="G45">
        <v>428.38644872628299</v>
      </c>
      <c r="H45">
        <v>770.76962130266747</v>
      </c>
      <c r="I45" t="s">
        <v>8</v>
      </c>
      <c r="J45">
        <v>428.38644872628299</v>
      </c>
      <c r="K45">
        <v>49.3</v>
      </c>
      <c r="L45">
        <v>43.43</v>
      </c>
      <c r="M45" s="8">
        <v>25.73</v>
      </c>
      <c r="P45" s="1">
        <v>40725</v>
      </c>
      <c r="Q45">
        <v>341.66197790573875</v>
      </c>
      <c r="S45" s="1">
        <v>40725</v>
      </c>
      <c r="T45">
        <v>428.38644872628299</v>
      </c>
      <c r="V45" s="1">
        <v>40725</v>
      </c>
      <c r="W45">
        <v>554.4297347986128</v>
      </c>
      <c r="Y45" s="1">
        <v>40787</v>
      </c>
      <c r="Z45">
        <v>1107.3246153180451</v>
      </c>
      <c r="AA45" t="s">
        <v>66</v>
      </c>
      <c r="AB45" s="1">
        <v>40725</v>
      </c>
      <c r="AC45">
        <v>428.38644872628299</v>
      </c>
    </row>
    <row r="46" spans="1:29" x14ac:dyDescent="0.25">
      <c r="A46">
        <v>12.650399999999999</v>
      </c>
      <c r="B46">
        <v>3.7755530000000001E-3</v>
      </c>
      <c r="D46">
        <v>6</v>
      </c>
      <c r="E46" s="1">
        <v>40725</v>
      </c>
      <c r="F46">
        <v>331.17941116362175</v>
      </c>
      <c r="G46">
        <v>531.84851677298525</v>
      </c>
      <c r="H46">
        <v>554.4297347986128</v>
      </c>
      <c r="I46" t="s">
        <v>8</v>
      </c>
      <c r="J46">
        <v>531.84851677298525</v>
      </c>
      <c r="K46">
        <v>50.98</v>
      </c>
      <c r="L46">
        <v>44.12</v>
      </c>
      <c r="M46" s="8">
        <v>26.86</v>
      </c>
      <c r="P46" s="1">
        <v>40725</v>
      </c>
      <c r="Q46">
        <v>331.17941116362175</v>
      </c>
      <c r="S46" s="1">
        <v>40725</v>
      </c>
      <c r="T46">
        <v>531.84851677298525</v>
      </c>
      <c r="V46" s="1">
        <v>40725</v>
      </c>
      <c r="W46">
        <v>584.69418254576965</v>
      </c>
      <c r="Y46" s="1">
        <v>40848</v>
      </c>
      <c r="Z46">
        <v>665.98967004055817</v>
      </c>
      <c r="AA46" t="s">
        <v>66</v>
      </c>
      <c r="AB46" s="1">
        <v>40725</v>
      </c>
      <c r="AC46">
        <v>531.84851677298525</v>
      </c>
    </row>
    <row r="47" spans="1:29" s="16" customFormat="1" x14ac:dyDescent="0.25">
      <c r="A47" s="16">
        <v>12.650399999999999</v>
      </c>
      <c r="B47" s="16">
        <v>3.7755530000000001E-3</v>
      </c>
      <c r="C47" s="19"/>
      <c r="D47" s="16">
        <v>6</v>
      </c>
      <c r="E47" s="17">
        <v>40725</v>
      </c>
      <c r="F47" s="16">
        <v>437.808023754234</v>
      </c>
      <c r="G47" s="16">
        <v>319.98673581626014</v>
      </c>
      <c r="H47" s="16">
        <v>584.69418254576965</v>
      </c>
      <c r="I47" s="16" t="s">
        <v>8</v>
      </c>
      <c r="J47" s="16">
        <v>319.98673581626014</v>
      </c>
      <c r="K47" s="16">
        <v>51.61</v>
      </c>
      <c r="L47" s="16">
        <v>46.07</v>
      </c>
      <c r="M47" s="19">
        <v>28.93</v>
      </c>
      <c r="P47" s="17">
        <v>40725</v>
      </c>
      <c r="Q47" s="16">
        <v>437.808023754234</v>
      </c>
      <c r="S47" s="17">
        <v>40725</v>
      </c>
      <c r="T47" s="16">
        <v>319.98673581626014</v>
      </c>
      <c r="V47" s="17">
        <v>40787</v>
      </c>
      <c r="W47" s="18">
        <v>322.39726072837186</v>
      </c>
      <c r="Y47" s="17">
        <v>40848</v>
      </c>
      <c r="Z47" s="16">
        <v>896.29458403034141</v>
      </c>
      <c r="AA47" s="16" t="s">
        <v>66</v>
      </c>
      <c r="AB47" s="17">
        <v>40725</v>
      </c>
      <c r="AC47" s="16">
        <v>319.98673581626014</v>
      </c>
    </row>
    <row r="48" spans="1:29" x14ac:dyDescent="0.25">
      <c r="A48">
        <v>11.722200000000001</v>
      </c>
      <c r="B48">
        <v>6.2430499E-2</v>
      </c>
      <c r="D48">
        <v>7</v>
      </c>
      <c r="E48" s="1">
        <v>40787</v>
      </c>
      <c r="F48" s="3">
        <v>57.117100022883157</v>
      </c>
      <c r="G48" s="3">
        <v>75.389556458938614</v>
      </c>
      <c r="H48" s="3">
        <v>322.39726072837186</v>
      </c>
      <c r="I48">
        <v>1017.9082190514056</v>
      </c>
      <c r="J48" s="3">
        <v>139.70578938026202</v>
      </c>
      <c r="K48">
        <v>54.02</v>
      </c>
      <c r="L48">
        <v>50.14</v>
      </c>
      <c r="M48" s="8">
        <v>29.58</v>
      </c>
      <c r="O48" s="15"/>
      <c r="P48" s="1">
        <v>40787</v>
      </c>
      <c r="Q48" s="3">
        <v>57.117100022883157</v>
      </c>
      <c r="S48" s="1">
        <v>40787</v>
      </c>
      <c r="T48" s="3">
        <v>75.389556458938614</v>
      </c>
      <c r="V48" s="1">
        <v>40787</v>
      </c>
      <c r="W48">
        <v>413.73904402865031</v>
      </c>
      <c r="Y48" s="1">
        <v>40848</v>
      </c>
      <c r="Z48">
        <v>1209.5704910491468</v>
      </c>
      <c r="AA48" t="s">
        <v>67</v>
      </c>
      <c r="AB48" s="1">
        <v>40787</v>
      </c>
      <c r="AC48" s="3">
        <v>139.70578938026202</v>
      </c>
    </row>
    <row r="49" spans="1:29" x14ac:dyDescent="0.25">
      <c r="A49">
        <v>11.722200000000001</v>
      </c>
      <c r="B49">
        <v>6.2430499E-2</v>
      </c>
      <c r="D49">
        <v>7</v>
      </c>
      <c r="E49" s="1">
        <v>40787</v>
      </c>
      <c r="F49" s="3">
        <v>83.870735054342688</v>
      </c>
      <c r="G49">
        <v>361.64759721641246</v>
      </c>
      <c r="H49">
        <v>413.73904402865031</v>
      </c>
      <c r="I49">
        <v>1060.808199989212</v>
      </c>
      <c r="J49">
        <v>241.95058708567339</v>
      </c>
      <c r="K49">
        <v>49.24</v>
      </c>
      <c r="L49">
        <v>42.32</v>
      </c>
      <c r="M49" s="8">
        <v>25.53</v>
      </c>
      <c r="P49" s="1">
        <v>40787</v>
      </c>
      <c r="Q49" s="3">
        <v>83.870735054342688</v>
      </c>
      <c r="S49" s="1">
        <v>40787</v>
      </c>
      <c r="T49">
        <v>361.64759721641246</v>
      </c>
      <c r="V49" s="1">
        <v>40787</v>
      </c>
      <c r="W49">
        <v>449.57152480853517</v>
      </c>
      <c r="Y49" s="1">
        <v>40848</v>
      </c>
      <c r="Z49">
        <v>718.75337244637456</v>
      </c>
      <c r="AA49" t="s">
        <v>67</v>
      </c>
      <c r="AB49" s="1">
        <v>40787</v>
      </c>
      <c r="AC49">
        <v>241.95058708567339</v>
      </c>
    </row>
    <row r="50" spans="1:29" x14ac:dyDescent="0.25">
      <c r="A50">
        <v>11.722200000000001</v>
      </c>
      <c r="B50">
        <v>6.2430499E-2</v>
      </c>
      <c r="D50">
        <v>7</v>
      </c>
      <c r="E50" s="1">
        <v>40787</v>
      </c>
      <c r="F50" s="3">
        <v>208.00119080151387</v>
      </c>
      <c r="G50">
        <v>345.74845199454001</v>
      </c>
      <c r="H50">
        <v>449.57152480853517</v>
      </c>
      <c r="I50">
        <v>905.59041809414055</v>
      </c>
      <c r="J50">
        <v>463.791250053971</v>
      </c>
      <c r="K50">
        <v>49.69</v>
      </c>
      <c r="L50">
        <v>44.38</v>
      </c>
      <c r="M50" s="8">
        <v>27.63</v>
      </c>
      <c r="P50" s="1">
        <v>40787</v>
      </c>
      <c r="Q50" s="3">
        <v>208.00119080151387</v>
      </c>
      <c r="S50" s="1">
        <v>40787</v>
      </c>
      <c r="T50">
        <v>345.74845199454001</v>
      </c>
      <c r="V50" s="1">
        <v>40787</v>
      </c>
      <c r="W50">
        <v>384.95222267364403</v>
      </c>
      <c r="Y50" s="1">
        <v>40848</v>
      </c>
      <c r="Z50">
        <v>744.6835314033226</v>
      </c>
      <c r="AA50" t="s">
        <v>67</v>
      </c>
      <c r="AB50" s="1">
        <v>40787</v>
      </c>
      <c r="AC50">
        <v>463.791250053971</v>
      </c>
    </row>
    <row r="51" spans="1:29" x14ac:dyDescent="0.25">
      <c r="A51">
        <v>11.722200000000001</v>
      </c>
      <c r="B51">
        <v>6.2430499E-2</v>
      </c>
      <c r="D51">
        <v>7</v>
      </c>
      <c r="E51" s="1">
        <v>40787</v>
      </c>
      <c r="F51" s="3">
        <v>238.77105758186838</v>
      </c>
      <c r="G51">
        <v>402.46717687660009</v>
      </c>
      <c r="H51">
        <v>384.95222267364403</v>
      </c>
      <c r="I51">
        <v>1046.5356916308365</v>
      </c>
      <c r="J51">
        <v>609.38605874537541</v>
      </c>
      <c r="K51">
        <v>49.39</v>
      </c>
      <c r="L51">
        <v>43.21</v>
      </c>
      <c r="M51" s="8">
        <v>28.38</v>
      </c>
      <c r="P51" s="1">
        <v>40787</v>
      </c>
      <c r="Q51" s="3">
        <v>238.77105758186838</v>
      </c>
      <c r="S51" s="1">
        <v>40787</v>
      </c>
      <c r="T51">
        <v>402.46717687660009</v>
      </c>
      <c r="V51" s="1">
        <v>40787</v>
      </c>
      <c r="W51">
        <v>677.9806228218572</v>
      </c>
      <c r="Y51" s="1">
        <v>40848</v>
      </c>
      <c r="Z51">
        <v>950.36895691730149</v>
      </c>
      <c r="AA51" t="s">
        <v>67</v>
      </c>
      <c r="AB51" s="1">
        <v>40787</v>
      </c>
      <c r="AC51">
        <v>609.38605874537541</v>
      </c>
    </row>
    <row r="52" spans="1:29" x14ac:dyDescent="0.25">
      <c r="A52">
        <v>11.722200000000001</v>
      </c>
      <c r="B52">
        <v>6.2430499E-2</v>
      </c>
      <c r="D52">
        <v>7</v>
      </c>
      <c r="E52" s="1">
        <v>40787</v>
      </c>
      <c r="F52">
        <v>235.55769521262189</v>
      </c>
      <c r="G52">
        <v>494.35097078240523</v>
      </c>
      <c r="H52">
        <v>677.9806228218572</v>
      </c>
      <c r="I52">
        <v>1264.1890917029586</v>
      </c>
      <c r="J52">
        <v>501.17339074035363</v>
      </c>
      <c r="K52">
        <v>43.19</v>
      </c>
      <c r="L52">
        <v>39.049999999999997</v>
      </c>
      <c r="M52" s="8">
        <v>23.16</v>
      </c>
      <c r="P52" s="1">
        <v>40787</v>
      </c>
      <c r="Q52">
        <v>235.55769521262189</v>
      </c>
      <c r="S52" s="1">
        <v>40787</v>
      </c>
      <c r="T52">
        <v>494.35097078240523</v>
      </c>
      <c r="V52" s="1">
        <v>40787</v>
      </c>
      <c r="W52">
        <v>353.84058917635792</v>
      </c>
      <c r="Y52" s="1">
        <v>40848</v>
      </c>
      <c r="Z52">
        <v>778.40720648552667</v>
      </c>
      <c r="AA52" t="s">
        <v>67</v>
      </c>
      <c r="AB52" s="1">
        <v>40787</v>
      </c>
      <c r="AC52">
        <v>501.17339074035363</v>
      </c>
    </row>
    <row r="53" spans="1:29" x14ac:dyDescent="0.25">
      <c r="A53">
        <v>11.722200000000001</v>
      </c>
      <c r="B53">
        <v>6.2430499E-2</v>
      </c>
      <c r="D53">
        <v>7</v>
      </c>
      <c r="E53" s="1">
        <v>40787</v>
      </c>
      <c r="F53">
        <v>56.330328129607977</v>
      </c>
      <c r="G53">
        <v>308.83433400249322</v>
      </c>
      <c r="H53">
        <v>353.84058917635792</v>
      </c>
      <c r="I53">
        <v>1107.3246153180451</v>
      </c>
      <c r="J53">
        <v>170.5851307795767</v>
      </c>
      <c r="K53">
        <v>47.71</v>
      </c>
      <c r="L53">
        <v>39.61</v>
      </c>
      <c r="M53" s="8">
        <v>26.26</v>
      </c>
      <c r="P53" s="1">
        <v>40787</v>
      </c>
      <c r="Q53">
        <v>56.330328129607977</v>
      </c>
      <c r="S53" s="1">
        <v>40787</v>
      </c>
      <c r="T53">
        <v>308.83433400249322</v>
      </c>
      <c r="V53" s="1">
        <v>40787</v>
      </c>
      <c r="W53">
        <v>552.72752264909843</v>
      </c>
      <c r="Y53" s="1"/>
      <c r="AA53" t="s">
        <v>67</v>
      </c>
      <c r="AB53" s="1">
        <v>40787</v>
      </c>
      <c r="AC53">
        <v>170.5851307795767</v>
      </c>
    </row>
    <row r="54" spans="1:29" s="16" customFormat="1" x14ac:dyDescent="0.25">
      <c r="A54" s="16">
        <v>11.722200000000001</v>
      </c>
      <c r="B54" s="16">
        <v>6.2430499E-2</v>
      </c>
      <c r="C54" s="19"/>
      <c r="D54" s="16">
        <v>7</v>
      </c>
      <c r="E54" s="17">
        <v>40787</v>
      </c>
      <c r="F54" s="16">
        <v>241.96158735226439</v>
      </c>
      <c r="G54" s="16">
        <v>379.46716395095757</v>
      </c>
      <c r="H54" s="16">
        <v>552.72752264909843</v>
      </c>
      <c r="I54" s="16" t="s">
        <v>8</v>
      </c>
      <c r="J54" s="16">
        <v>460.48778404693843</v>
      </c>
      <c r="K54" s="16">
        <v>46.43</v>
      </c>
      <c r="L54" s="16">
        <v>40.4</v>
      </c>
      <c r="M54" s="19">
        <v>24.13</v>
      </c>
      <c r="P54" s="17">
        <v>40787</v>
      </c>
      <c r="Q54" s="16">
        <v>241.96158735226439</v>
      </c>
      <c r="S54" s="17">
        <v>40787</v>
      </c>
      <c r="T54" s="16">
        <v>379.46716395095757</v>
      </c>
      <c r="V54" s="17">
        <v>40848</v>
      </c>
      <c r="W54" s="16">
        <v>262.91983815932321</v>
      </c>
      <c r="Y54" s="17"/>
      <c r="AA54" s="16" t="s">
        <v>67</v>
      </c>
      <c r="AB54" s="17">
        <v>40787</v>
      </c>
      <c r="AC54" s="16">
        <v>460.48778404693843</v>
      </c>
    </row>
    <row r="55" spans="1:29" x14ac:dyDescent="0.25">
      <c r="A55">
        <v>11.8437</v>
      </c>
      <c r="B55">
        <v>0.121085445</v>
      </c>
      <c r="D55">
        <v>8</v>
      </c>
      <c r="E55" s="1">
        <v>40817</v>
      </c>
      <c r="F55" t="s">
        <v>8</v>
      </c>
      <c r="G55" t="s">
        <v>8</v>
      </c>
      <c r="H55" t="s">
        <v>8</v>
      </c>
      <c r="I55" t="s">
        <v>8</v>
      </c>
      <c r="J55">
        <v>162.162660579461</v>
      </c>
      <c r="K55">
        <v>48.41</v>
      </c>
      <c r="L55">
        <v>41.13</v>
      </c>
      <c r="M55" s="8">
        <v>25.69</v>
      </c>
      <c r="P55" s="1">
        <v>40848</v>
      </c>
      <c r="Q55">
        <v>313.19269226003826</v>
      </c>
      <c r="S55" s="1">
        <v>40848</v>
      </c>
      <c r="T55">
        <v>377.65917170544822</v>
      </c>
      <c r="V55" s="1">
        <v>40848</v>
      </c>
      <c r="W55">
        <v>326.88163435528196</v>
      </c>
      <c r="Y55" s="1"/>
      <c r="AA55" t="s">
        <v>68</v>
      </c>
      <c r="AB55" s="1">
        <v>40817</v>
      </c>
      <c r="AC55">
        <v>162.162660579461</v>
      </c>
    </row>
    <row r="56" spans="1:29" x14ac:dyDescent="0.25">
      <c r="A56">
        <v>11.8437</v>
      </c>
      <c r="B56">
        <v>0.121085445</v>
      </c>
      <c r="D56">
        <v>8</v>
      </c>
      <c r="E56" s="1">
        <v>40817</v>
      </c>
      <c r="F56" t="s">
        <v>8</v>
      </c>
      <c r="G56" t="s">
        <v>8</v>
      </c>
      <c r="H56" t="s">
        <v>8</v>
      </c>
      <c r="I56" t="s">
        <v>8</v>
      </c>
      <c r="J56">
        <v>310.63421151674544</v>
      </c>
      <c r="K56">
        <v>48.62</v>
      </c>
      <c r="L56">
        <v>41.97</v>
      </c>
      <c r="M56" s="8">
        <v>26.53</v>
      </c>
      <c r="P56" s="1">
        <v>40848</v>
      </c>
      <c r="Q56">
        <v>215.67441996679335</v>
      </c>
      <c r="S56" s="1">
        <v>40848</v>
      </c>
      <c r="T56">
        <v>332.36596757910877</v>
      </c>
      <c r="V56" s="1">
        <v>40848</v>
      </c>
      <c r="W56">
        <v>458.75325535743582</v>
      </c>
      <c r="Y56" s="1"/>
      <c r="AA56" t="s">
        <v>68</v>
      </c>
      <c r="AB56" s="1">
        <v>40817</v>
      </c>
      <c r="AC56">
        <v>310.63421151674544</v>
      </c>
    </row>
    <row r="57" spans="1:29" x14ac:dyDescent="0.25">
      <c r="A57">
        <v>11.8437</v>
      </c>
      <c r="B57">
        <v>0.121085445</v>
      </c>
      <c r="D57">
        <v>8</v>
      </c>
      <c r="E57" s="1">
        <v>40817</v>
      </c>
      <c r="F57" t="s">
        <v>8</v>
      </c>
      <c r="G57" t="s">
        <v>8</v>
      </c>
      <c r="H57" t="s">
        <v>8</v>
      </c>
      <c r="I57" t="s">
        <v>8</v>
      </c>
      <c r="J57">
        <v>231.34214639849961</v>
      </c>
      <c r="K57">
        <v>49.14</v>
      </c>
      <c r="L57">
        <v>38.979999999999997</v>
      </c>
      <c r="M57" s="8">
        <v>27.93</v>
      </c>
      <c r="P57" s="1">
        <v>40848</v>
      </c>
      <c r="Q57">
        <v>317.62600006970513</v>
      </c>
      <c r="S57" s="1">
        <v>40848</v>
      </c>
      <c r="T57">
        <v>385.65282732394911</v>
      </c>
      <c r="V57" s="1">
        <v>40848</v>
      </c>
      <c r="W57">
        <v>383.39345751878341</v>
      </c>
      <c r="Y57" s="1"/>
      <c r="AA57" t="s">
        <v>68</v>
      </c>
      <c r="AB57" s="1">
        <v>40817</v>
      </c>
      <c r="AC57">
        <v>231.34214639849961</v>
      </c>
    </row>
    <row r="58" spans="1:29" x14ac:dyDescent="0.25">
      <c r="A58">
        <v>11.8437</v>
      </c>
      <c r="B58">
        <v>0.121085445</v>
      </c>
      <c r="D58">
        <v>8</v>
      </c>
      <c r="E58" s="1">
        <v>40817</v>
      </c>
      <c r="F58" t="s">
        <v>8</v>
      </c>
      <c r="G58" t="s">
        <v>8</v>
      </c>
      <c r="H58" t="s">
        <v>8</v>
      </c>
      <c r="I58" t="s">
        <v>8</v>
      </c>
      <c r="J58">
        <v>235.93052773609716</v>
      </c>
      <c r="K58">
        <v>50.81</v>
      </c>
      <c r="L58">
        <v>43.36</v>
      </c>
      <c r="M58" s="8">
        <v>27.2</v>
      </c>
      <c r="P58" s="1">
        <v>40848</v>
      </c>
      <c r="Q58">
        <v>89.911686717555895</v>
      </c>
      <c r="S58" s="1">
        <v>40848</v>
      </c>
      <c r="T58">
        <v>391.1458881237827</v>
      </c>
      <c r="V58" s="1">
        <v>40848</v>
      </c>
      <c r="W58">
        <v>396.20655624386774</v>
      </c>
      <c r="Y58" s="1"/>
      <c r="AA58" t="s">
        <v>68</v>
      </c>
      <c r="AB58" s="1">
        <v>40817</v>
      </c>
      <c r="AC58">
        <v>235.93052773609716</v>
      </c>
    </row>
    <row r="59" spans="1:29" x14ac:dyDescent="0.25">
      <c r="A59">
        <v>11.8437</v>
      </c>
      <c r="B59">
        <v>0.121085445</v>
      </c>
      <c r="D59">
        <v>8</v>
      </c>
      <c r="E59" s="1">
        <v>40817</v>
      </c>
      <c r="F59" t="s">
        <v>8</v>
      </c>
      <c r="G59" t="s">
        <v>8</v>
      </c>
      <c r="H59" t="s">
        <v>8</v>
      </c>
      <c r="I59" t="s">
        <v>8</v>
      </c>
      <c r="J59">
        <v>405.49599423855625</v>
      </c>
      <c r="K59">
        <v>42.43</v>
      </c>
      <c r="L59">
        <v>38.42</v>
      </c>
      <c r="M59" s="8">
        <v>22.51</v>
      </c>
      <c r="P59" s="1">
        <v>40848</v>
      </c>
      <c r="Q59">
        <v>183.49141297025656</v>
      </c>
      <c r="S59" s="1">
        <v>40848</v>
      </c>
      <c r="T59">
        <v>322.73745395846242</v>
      </c>
      <c r="V59" s="1">
        <v>40848</v>
      </c>
      <c r="W59">
        <v>629.90496796417244</v>
      </c>
      <c r="Y59" s="1"/>
      <c r="AA59" t="s">
        <v>68</v>
      </c>
      <c r="AB59" s="1">
        <v>40817</v>
      </c>
      <c r="AC59">
        <v>405.49599423855625</v>
      </c>
    </row>
    <row r="60" spans="1:29" x14ac:dyDescent="0.25">
      <c r="A60">
        <v>11.8437</v>
      </c>
      <c r="B60">
        <v>0.121085445</v>
      </c>
      <c r="D60">
        <v>8</v>
      </c>
      <c r="E60" s="1">
        <v>40817</v>
      </c>
      <c r="F60" t="s">
        <v>8</v>
      </c>
      <c r="G60" t="s">
        <v>8</v>
      </c>
      <c r="H60" t="s">
        <v>8</v>
      </c>
      <c r="I60" t="s">
        <v>8</v>
      </c>
      <c r="J60">
        <v>283.21485219391377</v>
      </c>
      <c r="K60">
        <v>45.15</v>
      </c>
      <c r="L60">
        <v>39.549999999999997</v>
      </c>
      <c r="M60" s="8">
        <v>24.11</v>
      </c>
      <c r="P60" s="1">
        <v>40848</v>
      </c>
      <c r="Q60">
        <v>351.41577410606493</v>
      </c>
      <c r="S60" s="1">
        <v>40848</v>
      </c>
      <c r="T60">
        <v>584.97794091552691</v>
      </c>
      <c r="V60" s="1">
        <v>40848</v>
      </c>
      <c r="W60">
        <v>517.47938822407696</v>
      </c>
      <c r="Y60" s="1"/>
      <c r="AA60" t="s">
        <v>68</v>
      </c>
      <c r="AB60" s="1">
        <v>40817</v>
      </c>
      <c r="AC60">
        <v>283.21485219391377</v>
      </c>
    </row>
    <row r="61" spans="1:29" x14ac:dyDescent="0.25">
      <c r="A61">
        <v>11.8437</v>
      </c>
      <c r="B61">
        <v>0.121085445</v>
      </c>
      <c r="D61">
        <v>8</v>
      </c>
      <c r="E61" s="1">
        <v>40817</v>
      </c>
      <c r="F61" t="s">
        <v>8</v>
      </c>
      <c r="G61" t="s">
        <v>8</v>
      </c>
      <c r="H61" t="s">
        <v>8</v>
      </c>
      <c r="I61" t="s">
        <v>8</v>
      </c>
      <c r="J61">
        <v>494.12816222087389</v>
      </c>
      <c r="K61">
        <v>45.58</v>
      </c>
      <c r="L61">
        <v>40.950000000000003</v>
      </c>
      <c r="M61" s="8">
        <v>25.82</v>
      </c>
      <c r="P61" s="1">
        <v>40848</v>
      </c>
      <c r="Q61">
        <v>239.98323632168891</v>
      </c>
      <c r="S61" s="1">
        <v>40848</v>
      </c>
      <c r="T61">
        <v>403.67254437660119</v>
      </c>
      <c r="V61" s="1"/>
      <c r="AA61" t="s">
        <v>68</v>
      </c>
      <c r="AB61" s="1">
        <v>40817</v>
      </c>
      <c r="AC61">
        <v>494.12816222087389</v>
      </c>
    </row>
    <row r="62" spans="1:29" s="16" customFormat="1" x14ac:dyDescent="0.25">
      <c r="A62" s="16">
        <v>11.8437</v>
      </c>
      <c r="B62" s="16">
        <v>0.121085445</v>
      </c>
      <c r="C62" s="19"/>
      <c r="D62" s="16">
        <v>8</v>
      </c>
      <c r="E62" s="17">
        <v>40817</v>
      </c>
      <c r="F62" s="16" t="s">
        <v>8</v>
      </c>
      <c r="G62" s="16" t="s">
        <v>8</v>
      </c>
      <c r="H62" s="16" t="s">
        <v>8</v>
      </c>
      <c r="I62" s="16" t="s">
        <v>8</v>
      </c>
      <c r="J62" s="16">
        <v>435.81634811650986</v>
      </c>
      <c r="K62" s="16">
        <v>41.07</v>
      </c>
      <c r="L62" s="16">
        <v>36.86</v>
      </c>
      <c r="M62" s="19">
        <v>21.76</v>
      </c>
      <c r="P62" s="17"/>
      <c r="V62" s="17"/>
      <c r="AA62" s="16" t="s">
        <v>68</v>
      </c>
      <c r="AB62" s="17">
        <v>40817</v>
      </c>
      <c r="AC62" s="16">
        <v>435.81634811650986</v>
      </c>
    </row>
    <row r="63" spans="1:29" x14ac:dyDescent="0.25">
      <c r="A63">
        <v>12.4717</v>
      </c>
      <c r="B63">
        <v>5.5807272999999998E-2</v>
      </c>
      <c r="D63">
        <v>9</v>
      </c>
      <c r="E63" s="1">
        <v>40848</v>
      </c>
      <c r="F63">
        <v>313.19269226003826</v>
      </c>
      <c r="G63">
        <v>377.65917170544822</v>
      </c>
      <c r="H63">
        <v>262.91983815932321</v>
      </c>
      <c r="I63">
        <v>665.98967004055817</v>
      </c>
      <c r="J63">
        <v>215.0874981631209</v>
      </c>
      <c r="K63">
        <v>48.79</v>
      </c>
      <c r="L63">
        <v>46.72</v>
      </c>
      <c r="M63" s="8">
        <v>27.04</v>
      </c>
      <c r="P63" s="1"/>
      <c r="V63" s="1"/>
      <c r="AA63" t="s">
        <v>69</v>
      </c>
      <c r="AB63" s="1">
        <v>40848</v>
      </c>
      <c r="AC63">
        <v>215.0874981631209</v>
      </c>
    </row>
    <row r="64" spans="1:29" x14ac:dyDescent="0.25">
      <c r="A64">
        <v>12.4717</v>
      </c>
      <c r="B64">
        <v>5.5807272999999998E-2</v>
      </c>
      <c r="D64">
        <v>9</v>
      </c>
      <c r="E64" s="1">
        <v>40848</v>
      </c>
      <c r="F64">
        <v>215.67441996679335</v>
      </c>
      <c r="G64">
        <v>332.36596757910877</v>
      </c>
      <c r="H64">
        <v>326.88163435528196</v>
      </c>
      <c r="I64">
        <v>896.29458403034141</v>
      </c>
      <c r="J64">
        <v>386.94898593894339</v>
      </c>
      <c r="K64">
        <v>47.97</v>
      </c>
      <c r="L64">
        <v>38.479999999999997</v>
      </c>
      <c r="M64" s="8">
        <v>26.21</v>
      </c>
      <c r="P64" s="1"/>
      <c r="V64" s="1"/>
      <c r="AA64" t="s">
        <v>69</v>
      </c>
      <c r="AB64" s="1">
        <v>40848</v>
      </c>
      <c r="AC64">
        <v>386.94898593894339</v>
      </c>
    </row>
    <row r="65" spans="1:29" x14ac:dyDescent="0.25">
      <c r="A65">
        <v>12.4717</v>
      </c>
      <c r="B65">
        <v>5.5807272999999998E-2</v>
      </c>
      <c r="D65">
        <v>9</v>
      </c>
      <c r="E65" s="1">
        <v>40848</v>
      </c>
      <c r="F65">
        <v>317.62600006970513</v>
      </c>
      <c r="G65">
        <v>385.65282732394911</v>
      </c>
      <c r="H65">
        <v>458.75325535743582</v>
      </c>
      <c r="I65">
        <v>1209.5704910491468</v>
      </c>
      <c r="J65">
        <v>474.50549974784161</v>
      </c>
      <c r="K65">
        <v>48.02</v>
      </c>
      <c r="L65">
        <v>41.91</v>
      </c>
      <c r="M65" s="8">
        <v>27.25</v>
      </c>
      <c r="P65" s="1"/>
      <c r="V65" s="1"/>
      <c r="AA65" t="s">
        <v>69</v>
      </c>
      <c r="AB65" s="1">
        <v>40848</v>
      </c>
      <c r="AC65">
        <v>474.50549974784161</v>
      </c>
    </row>
    <row r="66" spans="1:29" x14ac:dyDescent="0.25">
      <c r="A66">
        <v>12.4717</v>
      </c>
      <c r="B66">
        <v>5.5807272999999998E-2</v>
      </c>
      <c r="D66">
        <v>9</v>
      </c>
      <c r="E66" s="1">
        <v>40848</v>
      </c>
      <c r="F66">
        <v>89.911686717555895</v>
      </c>
      <c r="G66">
        <v>391.1458881237827</v>
      </c>
      <c r="H66">
        <v>383.39345751878341</v>
      </c>
      <c r="I66">
        <v>718.75337244637456</v>
      </c>
      <c r="J66">
        <v>388.69083523602956</v>
      </c>
      <c r="K66">
        <v>45.96</v>
      </c>
      <c r="L66">
        <v>40.479999999999997</v>
      </c>
      <c r="M66" s="8">
        <v>26.89</v>
      </c>
      <c r="P66" s="1"/>
      <c r="V66" s="1"/>
      <c r="AA66" t="s">
        <v>69</v>
      </c>
      <c r="AB66" s="1">
        <v>40848</v>
      </c>
      <c r="AC66">
        <v>388.69083523602956</v>
      </c>
    </row>
    <row r="67" spans="1:29" x14ac:dyDescent="0.25">
      <c r="A67">
        <v>12.4717</v>
      </c>
      <c r="B67">
        <v>5.5807272999999998E-2</v>
      </c>
      <c r="D67">
        <v>9</v>
      </c>
      <c r="E67" s="1">
        <v>40848</v>
      </c>
      <c r="F67">
        <v>183.49141297025656</v>
      </c>
      <c r="G67">
        <v>322.73745395846242</v>
      </c>
      <c r="H67">
        <v>396.20655624386774</v>
      </c>
      <c r="I67">
        <v>744.6835314033226</v>
      </c>
      <c r="J67">
        <v>246.95333793861352</v>
      </c>
      <c r="K67">
        <v>50.87</v>
      </c>
      <c r="L67">
        <v>43.75</v>
      </c>
      <c r="M67" s="8">
        <v>30.34</v>
      </c>
      <c r="P67" s="1"/>
      <c r="V67" s="1"/>
      <c r="AA67" t="s">
        <v>69</v>
      </c>
      <c r="AB67" s="1">
        <v>40848</v>
      </c>
      <c r="AC67">
        <v>246.95333793861352</v>
      </c>
    </row>
    <row r="68" spans="1:29" x14ac:dyDescent="0.25">
      <c r="A68">
        <v>12.4717</v>
      </c>
      <c r="B68">
        <v>5.5807272999999998E-2</v>
      </c>
      <c r="D68">
        <v>9</v>
      </c>
      <c r="E68" s="1">
        <v>40848</v>
      </c>
      <c r="F68">
        <v>351.41577410606493</v>
      </c>
      <c r="G68">
        <v>584.97794091552691</v>
      </c>
      <c r="H68">
        <v>629.90496796417244</v>
      </c>
      <c r="I68">
        <v>950.36895691730149</v>
      </c>
      <c r="J68">
        <v>514.69884009593102</v>
      </c>
      <c r="K68">
        <v>45.26</v>
      </c>
      <c r="L68">
        <v>40.479999999999997</v>
      </c>
      <c r="M68" s="8">
        <v>22.9</v>
      </c>
      <c r="P68" s="1"/>
      <c r="V68" s="1"/>
      <c r="AA68" t="s">
        <v>69</v>
      </c>
      <c r="AB68" s="1">
        <v>40848</v>
      </c>
      <c r="AC68">
        <v>514.69884009593102</v>
      </c>
    </row>
    <row r="69" spans="1:29" s="16" customFormat="1" x14ac:dyDescent="0.25">
      <c r="A69" s="16">
        <v>12.4717</v>
      </c>
      <c r="B69" s="16">
        <v>5.5807272999999998E-2</v>
      </c>
      <c r="C69" s="19"/>
      <c r="D69" s="16">
        <v>9</v>
      </c>
      <c r="E69" s="17">
        <v>40848</v>
      </c>
      <c r="F69" s="16">
        <v>239.98323632168891</v>
      </c>
      <c r="G69" s="16">
        <v>403.67254437660119</v>
      </c>
      <c r="H69" s="16">
        <v>517.47938822407696</v>
      </c>
      <c r="I69" s="16">
        <v>778.40720648552667</v>
      </c>
      <c r="J69" s="16">
        <v>425.38458907086755</v>
      </c>
      <c r="K69" s="16">
        <v>47.46</v>
      </c>
      <c r="L69" s="16">
        <v>39.21</v>
      </c>
      <c r="M69" s="19">
        <v>25.77</v>
      </c>
      <c r="P69" s="17"/>
      <c r="AA69" s="16" t="s">
        <v>69</v>
      </c>
      <c r="AB69" s="17">
        <v>40848</v>
      </c>
      <c r="AC69" s="16">
        <v>425.38458907086755</v>
      </c>
    </row>
    <row r="70" spans="1:29" x14ac:dyDescent="0.25">
      <c r="A70">
        <v>12.3185</v>
      </c>
      <c r="B70">
        <v>0.27567674399999997</v>
      </c>
      <c r="D70">
        <v>10</v>
      </c>
      <c r="E70" s="1">
        <v>40878</v>
      </c>
      <c r="F70" t="s">
        <v>8</v>
      </c>
      <c r="G70" t="s">
        <v>8</v>
      </c>
      <c r="H70" t="s">
        <v>8</v>
      </c>
      <c r="I70" t="s">
        <v>8</v>
      </c>
      <c r="J70">
        <v>207.73700566989109</v>
      </c>
      <c r="K70">
        <v>51.5</v>
      </c>
      <c r="L70">
        <v>44.57</v>
      </c>
      <c r="M70" s="8">
        <v>27.59</v>
      </c>
      <c r="AA70" t="s">
        <v>70</v>
      </c>
      <c r="AB70" s="1">
        <v>40878</v>
      </c>
      <c r="AC70">
        <v>207.73700566989109</v>
      </c>
    </row>
    <row r="71" spans="1:29" x14ac:dyDescent="0.25">
      <c r="A71">
        <v>12.3185</v>
      </c>
      <c r="B71">
        <v>0.27567674399999997</v>
      </c>
      <c r="D71">
        <v>10</v>
      </c>
      <c r="E71" s="1">
        <v>40878</v>
      </c>
      <c r="F71" t="s">
        <v>8</v>
      </c>
      <c r="G71" t="s">
        <v>8</v>
      </c>
      <c r="H71" t="s">
        <v>8</v>
      </c>
      <c r="I71" t="s">
        <v>8</v>
      </c>
      <c r="J71">
        <v>227.17937108937045</v>
      </c>
      <c r="K71">
        <v>45.89</v>
      </c>
      <c r="L71">
        <v>37.57</v>
      </c>
      <c r="M71" s="8">
        <v>24.91</v>
      </c>
      <c r="AA71" t="s">
        <v>70</v>
      </c>
      <c r="AB71" s="1">
        <v>40878</v>
      </c>
      <c r="AC71">
        <v>227.17937108937045</v>
      </c>
    </row>
    <row r="72" spans="1:29" x14ac:dyDescent="0.25">
      <c r="A72">
        <v>12.3185</v>
      </c>
      <c r="B72">
        <v>0.27567674399999997</v>
      </c>
      <c r="D72">
        <v>10</v>
      </c>
      <c r="E72" s="1">
        <v>40878</v>
      </c>
      <c r="F72" t="s">
        <v>8</v>
      </c>
      <c r="G72" t="s">
        <v>8</v>
      </c>
      <c r="H72" t="s">
        <v>8</v>
      </c>
      <c r="I72" t="s">
        <v>8</v>
      </c>
      <c r="J72">
        <v>259.29571416925467</v>
      </c>
      <c r="K72">
        <v>48.48</v>
      </c>
      <c r="L72">
        <v>44.5</v>
      </c>
      <c r="M72" s="8">
        <v>27.85</v>
      </c>
      <c r="AA72" t="s">
        <v>70</v>
      </c>
      <c r="AB72" s="1">
        <v>40878</v>
      </c>
      <c r="AC72">
        <v>259.29571416925467</v>
      </c>
    </row>
    <row r="73" spans="1:29" x14ac:dyDescent="0.25">
      <c r="A73">
        <v>12.3185</v>
      </c>
      <c r="B73">
        <v>0.27567674399999997</v>
      </c>
      <c r="D73">
        <v>10</v>
      </c>
      <c r="E73" s="1">
        <v>40878</v>
      </c>
      <c r="F73" t="s">
        <v>8</v>
      </c>
      <c r="G73" t="s">
        <v>8</v>
      </c>
      <c r="H73" t="s">
        <v>8</v>
      </c>
      <c r="I73" t="s">
        <v>8</v>
      </c>
      <c r="J73">
        <v>280.04899200723162</v>
      </c>
      <c r="K73">
        <v>46.99</v>
      </c>
      <c r="L73">
        <v>38.96</v>
      </c>
      <c r="M73" s="8">
        <v>26.34</v>
      </c>
      <c r="AA73" t="s">
        <v>70</v>
      </c>
      <c r="AB73" s="1">
        <v>40878</v>
      </c>
      <c r="AC73">
        <v>280.04899200723162</v>
      </c>
    </row>
    <row r="74" spans="1:29" x14ac:dyDescent="0.25">
      <c r="A74">
        <v>12.3185</v>
      </c>
      <c r="B74">
        <v>0.27567674399999997</v>
      </c>
      <c r="D74">
        <v>10</v>
      </c>
      <c r="E74" s="1">
        <v>40878</v>
      </c>
      <c r="F74" t="s">
        <v>8</v>
      </c>
      <c r="G74" t="s">
        <v>8</v>
      </c>
      <c r="H74" t="s">
        <v>8</v>
      </c>
      <c r="I74" t="s">
        <v>8</v>
      </c>
      <c r="J74">
        <v>289.26298128461133</v>
      </c>
      <c r="K74">
        <v>47.22</v>
      </c>
      <c r="L74">
        <v>39.53</v>
      </c>
      <c r="M74" s="8">
        <v>23.79</v>
      </c>
      <c r="AA74" t="s">
        <v>70</v>
      </c>
      <c r="AB74" s="1">
        <v>40878</v>
      </c>
      <c r="AC74">
        <v>289.26298128461133</v>
      </c>
    </row>
    <row r="75" spans="1:29" x14ac:dyDescent="0.25">
      <c r="A75">
        <v>12.3185</v>
      </c>
      <c r="B75">
        <v>0.27567674399999997</v>
      </c>
      <c r="D75">
        <v>10</v>
      </c>
      <c r="E75" s="1">
        <v>40878</v>
      </c>
      <c r="F75" t="s">
        <v>8</v>
      </c>
      <c r="G75" t="s">
        <v>8</v>
      </c>
      <c r="H75" t="s">
        <v>8</v>
      </c>
      <c r="I75" t="s">
        <v>8</v>
      </c>
      <c r="J75">
        <v>198.20904741052982</v>
      </c>
      <c r="K75">
        <v>45.71</v>
      </c>
      <c r="L75">
        <v>40.43</v>
      </c>
      <c r="M75" s="8">
        <v>23.57</v>
      </c>
      <c r="AA75" t="s">
        <v>70</v>
      </c>
      <c r="AB75" s="1">
        <v>40878</v>
      </c>
      <c r="AC75">
        <v>198.20904741052982</v>
      </c>
    </row>
    <row r="76" spans="1:29" x14ac:dyDescent="0.25">
      <c r="A76">
        <v>12.3185</v>
      </c>
      <c r="B76">
        <v>0.27567674399999997</v>
      </c>
      <c r="D76">
        <v>10</v>
      </c>
      <c r="E76" s="1">
        <v>40878</v>
      </c>
      <c r="F76" t="s">
        <v>8</v>
      </c>
      <c r="G76" t="s">
        <v>8</v>
      </c>
      <c r="H76" t="s">
        <v>8</v>
      </c>
      <c r="I76" t="s">
        <v>8</v>
      </c>
      <c r="J76">
        <v>266.90474572717346</v>
      </c>
      <c r="K76">
        <v>47.57</v>
      </c>
      <c r="L76">
        <v>41.87</v>
      </c>
      <c r="M76" s="8">
        <v>24.19</v>
      </c>
      <c r="AA76" t="s">
        <v>70</v>
      </c>
      <c r="AB76" s="1">
        <v>40878</v>
      </c>
      <c r="AC76">
        <v>266.90474572717346</v>
      </c>
    </row>
    <row r="77" spans="1:29" s="16" customFormat="1" x14ac:dyDescent="0.25">
      <c r="A77" s="16">
        <v>12.3185</v>
      </c>
      <c r="B77" s="16">
        <v>0.27567674399999997</v>
      </c>
      <c r="C77" s="19"/>
      <c r="D77" s="16">
        <v>10</v>
      </c>
      <c r="E77" s="17">
        <v>40878</v>
      </c>
      <c r="F77" s="16" t="s">
        <v>8</v>
      </c>
      <c r="G77" s="16" t="s">
        <v>8</v>
      </c>
      <c r="H77" s="16" t="s">
        <v>8</v>
      </c>
      <c r="I77" s="16" t="s">
        <v>8</v>
      </c>
      <c r="J77" s="16">
        <v>219.57088996904633</v>
      </c>
      <c r="K77" s="16">
        <v>47.33</v>
      </c>
      <c r="L77" s="16">
        <v>37.07</v>
      </c>
      <c r="M77" s="19">
        <v>24.68</v>
      </c>
      <c r="AA77" s="16" t="s">
        <v>70</v>
      </c>
      <c r="AB77" s="17">
        <v>40878</v>
      </c>
      <c r="AC77" s="16">
        <v>219.57088996904633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7"/>
  <sheetViews>
    <sheetView workbookViewId="0">
      <selection activeCell="M12" sqref="M12"/>
    </sheetView>
  </sheetViews>
  <sheetFormatPr defaultRowHeight="15" x14ac:dyDescent="0.25"/>
  <sheetData>
    <row r="1" spans="1:51" x14ac:dyDescent="0.25">
      <c r="B1" t="s">
        <v>9</v>
      </c>
      <c r="C1" t="s">
        <v>10</v>
      </c>
      <c r="D1" t="s">
        <v>11</v>
      </c>
      <c r="G1" t="s">
        <v>12</v>
      </c>
      <c r="J1" s="5"/>
      <c r="K1" s="5" t="s">
        <v>13</v>
      </c>
      <c r="L1" s="5" t="s">
        <v>14</v>
      </c>
      <c r="M1" s="5" t="s">
        <v>15</v>
      </c>
      <c r="N1" s="5" t="s">
        <v>16</v>
      </c>
      <c r="O1" s="5" t="s">
        <v>17</v>
      </c>
      <c r="Q1" t="s">
        <v>18</v>
      </c>
      <c r="R1" t="s">
        <v>19</v>
      </c>
      <c r="U1" s="6" t="s">
        <v>20</v>
      </c>
      <c r="V1" s="7"/>
      <c r="W1" s="7" t="s">
        <v>14</v>
      </c>
      <c r="X1" s="7" t="s">
        <v>15</v>
      </c>
      <c r="Y1" s="7" t="s">
        <v>16</v>
      </c>
      <c r="Z1" s="7" t="s">
        <v>21</v>
      </c>
      <c r="AA1" s="7" t="s">
        <v>22</v>
      </c>
      <c r="AB1" s="7"/>
      <c r="AC1" s="7" t="s">
        <v>18</v>
      </c>
      <c r="AD1" s="7" t="s">
        <v>23</v>
      </c>
      <c r="AF1" s="8"/>
      <c r="AG1" s="2" t="s">
        <v>21</v>
      </c>
      <c r="AH1" s="2" t="s">
        <v>24</v>
      </c>
      <c r="AI1" s="2" t="s">
        <v>25</v>
      </c>
      <c r="AJ1" s="2" t="s">
        <v>26</v>
      </c>
      <c r="AK1" s="2" t="s">
        <v>13</v>
      </c>
      <c r="AL1" s="2" t="s">
        <v>14</v>
      </c>
      <c r="AM1" s="2" t="s">
        <v>15</v>
      </c>
      <c r="AN1" s="2" t="s">
        <v>16</v>
      </c>
      <c r="AO1" s="2" t="s">
        <v>27</v>
      </c>
      <c r="AP1" s="2"/>
      <c r="AQ1" s="2" t="s">
        <v>18</v>
      </c>
      <c r="AR1" s="2" t="s">
        <v>23</v>
      </c>
    </row>
    <row r="2" spans="1:51" x14ac:dyDescent="0.25">
      <c r="A2" s="1">
        <v>40878</v>
      </c>
      <c r="B2">
        <v>98.429999999999993</v>
      </c>
      <c r="C2">
        <v>47.429999999999993</v>
      </c>
      <c r="D2">
        <f>AVERAGE(B2:B97)</f>
        <v>644.09907894736841</v>
      </c>
      <c r="G2" t="s">
        <v>28</v>
      </c>
      <c r="J2" s="5"/>
      <c r="K2" s="4" t="s">
        <v>29</v>
      </c>
      <c r="L2" s="4">
        <v>44.423216075914297</v>
      </c>
      <c r="M2" s="4">
        <f>L2/16</f>
        <v>2.7764510047446436</v>
      </c>
      <c r="N2" s="4">
        <f>M2*11.2</f>
        <v>31.096251253140007</v>
      </c>
      <c r="O2" s="4">
        <f>N2/$D$2*50</f>
        <v>2.4139338394924947</v>
      </c>
      <c r="Q2" s="1">
        <v>40513</v>
      </c>
      <c r="R2">
        <f>AVERAGE(O2:O8)</f>
        <v>2.4972680056865437</v>
      </c>
      <c r="U2" s="9"/>
      <c r="V2" t="s">
        <v>29</v>
      </c>
      <c r="W2">
        <v>44.423216075914297</v>
      </c>
      <c r="X2">
        <f>W2/16</f>
        <v>2.7764510047446436</v>
      </c>
      <c r="Y2">
        <f>X2*11.2</f>
        <v>31.096251253140007</v>
      </c>
      <c r="Z2">
        <v>118.81999999999971</v>
      </c>
      <c r="AA2">
        <f>(Y2/Z2)*50</f>
        <v>13.085444896961826</v>
      </c>
      <c r="AC2" s="1">
        <v>40513</v>
      </c>
      <c r="AD2">
        <f>AVERAGE(AA2:AA8)</f>
        <v>16.223510483499751</v>
      </c>
      <c r="AF2" s="8"/>
      <c r="AG2">
        <v>118.81999999999971</v>
      </c>
      <c r="AH2">
        <f>AG2*0.65</f>
        <v>77.232999999999819</v>
      </c>
      <c r="AI2">
        <f>AG2-AH2</f>
        <v>41.58699999999989</v>
      </c>
      <c r="AJ2">
        <f>(AI2+0.7998)/0.5382</f>
        <v>78.756596060943679</v>
      </c>
      <c r="AK2" t="s">
        <v>29</v>
      </c>
      <c r="AL2">
        <v>44.423216075914297</v>
      </c>
      <c r="AM2">
        <f>AL2/16</f>
        <v>2.7764510047446436</v>
      </c>
      <c r="AN2">
        <f>AM2*11.2</f>
        <v>31.096251253140007</v>
      </c>
      <c r="AO2">
        <f>(AN2/AJ2)*50</f>
        <v>19.741998009333088</v>
      </c>
      <c r="AP2" t="s">
        <v>30</v>
      </c>
      <c r="AQ2" s="1">
        <v>40513</v>
      </c>
      <c r="AR2">
        <f>AVERAGE(AO2:AO8)</f>
        <v>24.204924701137031</v>
      </c>
    </row>
    <row r="3" spans="1:51" x14ac:dyDescent="0.25">
      <c r="A3" s="1">
        <v>40878</v>
      </c>
      <c r="B3">
        <v>59.709999999999994</v>
      </c>
      <c r="C3">
        <v>24.019999999999996</v>
      </c>
      <c r="G3" t="s">
        <v>31</v>
      </c>
      <c r="J3" s="4"/>
      <c r="K3" s="4" t="s">
        <v>29</v>
      </c>
      <c r="L3" s="4">
        <v>67.553533767182401</v>
      </c>
      <c r="M3" s="4">
        <f t="shared" ref="M3:M66" si="0">L3/16</f>
        <v>4.2220958604489001</v>
      </c>
      <c r="N3" s="4">
        <f t="shared" ref="N3:N66" si="1">M3*11.2</f>
        <v>47.287473637027681</v>
      </c>
      <c r="O3" s="4">
        <f>N3/$D$2*50</f>
        <v>3.6708229512071471</v>
      </c>
      <c r="Q3" s="1">
        <v>40544</v>
      </c>
      <c r="R3">
        <f>AVERAGE(O9:O16)</f>
        <v>2.4010752036853407</v>
      </c>
      <c r="U3" s="9"/>
      <c r="V3" t="s">
        <v>29</v>
      </c>
      <c r="W3">
        <v>67.553533767182401</v>
      </c>
      <c r="X3">
        <f t="shared" ref="X3:X66" si="2">W3/16</f>
        <v>4.2220958604489001</v>
      </c>
      <c r="Y3">
        <f t="shared" ref="Y3:Y66" si="3">X3*11.2</f>
        <v>47.287473637027681</v>
      </c>
      <c r="Z3">
        <v>211.29999999999836</v>
      </c>
      <c r="AA3">
        <f t="shared" ref="AA3:AA66" si="4">(Y3/Z3)*50</f>
        <v>11.189653013967829</v>
      </c>
      <c r="AC3" s="1">
        <v>40544</v>
      </c>
      <c r="AD3">
        <f>AVERAGE(AA9:AA16)</f>
        <v>14.322005233907724</v>
      </c>
      <c r="AF3" s="8"/>
      <c r="AG3">
        <v>211.29999999999836</v>
      </c>
      <c r="AH3">
        <f t="shared" ref="AH3:AH66" si="5">AG3*0.65</f>
        <v>137.34499999999895</v>
      </c>
      <c r="AI3">
        <f t="shared" ref="AI3:AI66" si="6">AG3-AH3</f>
        <v>73.954999999999416</v>
      </c>
      <c r="AJ3">
        <f t="shared" ref="AJ3:AJ66" si="7">(AI3+0.7998)/0.5382</f>
        <v>138.89780750650209</v>
      </c>
      <c r="AK3" t="s">
        <v>29</v>
      </c>
      <c r="AL3">
        <v>67.553533767182401</v>
      </c>
      <c r="AM3">
        <f t="shared" ref="AM3:AM66" si="8">AL3/16</f>
        <v>4.2220958604489001</v>
      </c>
      <c r="AN3">
        <f t="shared" ref="AN3:AN66" si="9">AM3*11.2</f>
        <v>47.287473637027681</v>
      </c>
      <c r="AO3">
        <f t="shared" ref="AO3:AO66" si="10">(AN3/AJ3)*50</f>
        <v>17.022397432304341</v>
      </c>
      <c r="AP3" t="s">
        <v>30</v>
      </c>
      <c r="AQ3" s="1">
        <v>40544</v>
      </c>
      <c r="AR3">
        <f>AVERAGE(AO9:AO16)</f>
        <v>21.41319996445408</v>
      </c>
    </row>
    <row r="4" spans="1:51" x14ac:dyDescent="0.25">
      <c r="A4" s="1">
        <v>40878</v>
      </c>
      <c r="B4">
        <v>123.33999999999999</v>
      </c>
      <c r="C4">
        <v>58.789999999999978</v>
      </c>
      <c r="D4" t="s">
        <v>32</v>
      </c>
      <c r="G4" t="s">
        <v>33</v>
      </c>
      <c r="J4" s="4"/>
      <c r="K4" s="4" t="s">
        <v>29</v>
      </c>
      <c r="L4" s="4">
        <v>36.672440903522784</v>
      </c>
      <c r="M4" s="4">
        <f t="shared" si="0"/>
        <v>2.292027556470174</v>
      </c>
      <c r="N4" s="4">
        <f t="shared" si="1"/>
        <v>25.670708632465946</v>
      </c>
      <c r="O4" s="4">
        <f t="shared" ref="O4:O67" si="11">N4/$D$2*50</f>
        <v>1.9927608555518204</v>
      </c>
      <c r="Q4" s="1">
        <v>40603</v>
      </c>
      <c r="R4">
        <f>AVERAGE(O17:O22)</f>
        <v>2.4712366655787696</v>
      </c>
      <c r="U4" s="9"/>
      <c r="V4" t="s">
        <v>29</v>
      </c>
      <c r="W4">
        <v>36.672440903522784</v>
      </c>
      <c r="X4">
        <f t="shared" si="2"/>
        <v>2.292027556470174</v>
      </c>
      <c r="Y4">
        <f t="shared" si="3"/>
        <v>25.670708632465946</v>
      </c>
      <c r="Z4">
        <v>53.289999999999964</v>
      </c>
      <c r="AA4">
        <f t="shared" si="4"/>
        <v>24.0858591034584</v>
      </c>
      <c r="AC4" s="1">
        <v>40603</v>
      </c>
      <c r="AD4">
        <f>AVERAGE(AA17:AA22)</f>
        <v>19.601654876593532</v>
      </c>
      <c r="AF4" s="8"/>
      <c r="AG4">
        <v>53.289999999999964</v>
      </c>
      <c r="AH4">
        <f t="shared" si="5"/>
        <v>34.638499999999979</v>
      </c>
      <c r="AI4">
        <f t="shared" si="6"/>
        <v>18.651499999999984</v>
      </c>
      <c r="AJ4">
        <f t="shared" si="7"/>
        <v>36.141397250092872</v>
      </c>
      <c r="AK4" t="s">
        <v>29</v>
      </c>
      <c r="AL4">
        <v>36.672440903522784</v>
      </c>
      <c r="AM4">
        <f t="shared" si="8"/>
        <v>2.292027556470174</v>
      </c>
      <c r="AN4">
        <f t="shared" si="9"/>
        <v>25.670708632465946</v>
      </c>
      <c r="AO4">
        <f t="shared" si="10"/>
        <v>35.514272531895514</v>
      </c>
      <c r="AP4" t="s">
        <v>30</v>
      </c>
      <c r="AQ4" s="1">
        <v>40603</v>
      </c>
      <c r="AR4">
        <f>AVERAGE(AO17:AO22)</f>
        <v>29.208664191349982</v>
      </c>
    </row>
    <row r="5" spans="1:51" x14ac:dyDescent="0.25">
      <c r="A5" s="1">
        <v>40878</v>
      </c>
      <c r="B5">
        <v>25.489999999999981</v>
      </c>
      <c r="C5">
        <v>11.36999999999999</v>
      </c>
      <c r="D5">
        <f>AVERAGE(C2:C97)</f>
        <v>57.058533333333351</v>
      </c>
      <c r="J5" s="4"/>
      <c r="K5" s="4" t="s">
        <v>29</v>
      </c>
      <c r="L5" s="4">
        <v>67.446962767815876</v>
      </c>
      <c r="M5" s="4">
        <f t="shared" si="0"/>
        <v>4.2154351729884922</v>
      </c>
      <c r="N5" s="4">
        <f t="shared" si="1"/>
        <v>47.212873937471109</v>
      </c>
      <c r="O5" s="4">
        <f t="shared" si="11"/>
        <v>3.6650319400106635</v>
      </c>
      <c r="Q5" s="1">
        <v>40634</v>
      </c>
      <c r="R5">
        <f>AVERAGE(O23:O30)</f>
        <v>2.3210075820747291</v>
      </c>
      <c r="U5" s="9"/>
      <c r="V5" t="s">
        <v>29</v>
      </c>
      <c r="W5">
        <v>67.446962767815876</v>
      </c>
      <c r="X5">
        <f t="shared" si="2"/>
        <v>4.2154351729884922</v>
      </c>
      <c r="Y5">
        <f t="shared" si="3"/>
        <v>47.212873937471109</v>
      </c>
      <c r="Z5">
        <v>170.29999999999927</v>
      </c>
      <c r="AA5">
        <f t="shared" si="4"/>
        <v>13.8616776093574</v>
      </c>
      <c r="AC5" s="1">
        <v>40634</v>
      </c>
      <c r="AD5">
        <f>AVERAGE(AA23:AA30)</f>
        <v>9.6563769967525257</v>
      </c>
      <c r="AF5" s="8"/>
      <c r="AG5">
        <v>170.29999999999927</v>
      </c>
      <c r="AH5">
        <f t="shared" si="5"/>
        <v>110.69499999999952</v>
      </c>
      <c r="AI5">
        <f t="shared" si="6"/>
        <v>59.604999999999748</v>
      </c>
      <c r="AJ5">
        <f t="shared" si="7"/>
        <v>112.23485693050863</v>
      </c>
      <c r="AK5" t="s">
        <v>29</v>
      </c>
      <c r="AL5">
        <v>67.446962767815876</v>
      </c>
      <c r="AM5">
        <f t="shared" si="8"/>
        <v>4.2154351729884922</v>
      </c>
      <c r="AN5">
        <f t="shared" si="9"/>
        <v>47.212873937471109</v>
      </c>
      <c r="AO5">
        <f t="shared" si="10"/>
        <v>21.033070843001763</v>
      </c>
      <c r="AP5" t="s">
        <v>34</v>
      </c>
      <c r="AQ5" s="1">
        <v>40634</v>
      </c>
      <c r="AR5">
        <f>AVERAGE(AO23:AO30)</f>
        <v>14.616394907298279</v>
      </c>
    </row>
    <row r="6" spans="1:51" x14ac:dyDescent="0.25">
      <c r="A6" s="1">
        <v>40878</v>
      </c>
      <c r="B6">
        <v>83.660000000000011</v>
      </c>
      <c r="C6">
        <v>35.140000000000015</v>
      </c>
      <c r="J6" s="4"/>
      <c r="K6" s="4" t="s">
        <v>29</v>
      </c>
      <c r="L6" s="4">
        <v>51.529942588081944</v>
      </c>
      <c r="M6" s="4">
        <f t="shared" si="0"/>
        <v>3.2206214117551215</v>
      </c>
      <c r="N6" s="4">
        <f t="shared" si="1"/>
        <v>36.07095981165736</v>
      </c>
      <c r="O6" s="4">
        <f t="shared" si="11"/>
        <v>2.8001095631596797</v>
      </c>
      <c r="Q6" s="1">
        <v>40664</v>
      </c>
      <c r="R6">
        <f>AVERAGE(O31:O38)</f>
        <v>2.6812410314824877</v>
      </c>
      <c r="U6" s="9"/>
      <c r="V6" t="s">
        <v>29</v>
      </c>
      <c r="W6">
        <v>51.529942588081944</v>
      </c>
      <c r="X6">
        <f t="shared" si="2"/>
        <v>3.2206214117551215</v>
      </c>
      <c r="Y6">
        <f t="shared" si="3"/>
        <v>36.07095981165736</v>
      </c>
      <c r="Z6">
        <v>125.71999999999935</v>
      </c>
      <c r="AA6">
        <f t="shared" si="4"/>
        <v>14.345752390891484</v>
      </c>
      <c r="AC6" s="1">
        <v>40664</v>
      </c>
      <c r="AD6">
        <f>AVERAGE(AA31:AA38)</f>
        <v>15.218313378184309</v>
      </c>
      <c r="AF6" s="8"/>
      <c r="AG6">
        <v>125.71999999999935</v>
      </c>
      <c r="AH6">
        <f t="shared" si="5"/>
        <v>81.717999999999577</v>
      </c>
      <c r="AI6">
        <f t="shared" si="6"/>
        <v>44.001999999999768</v>
      </c>
      <c r="AJ6">
        <f t="shared" si="7"/>
        <v>83.24377554812294</v>
      </c>
      <c r="AK6" t="s">
        <v>29</v>
      </c>
      <c r="AL6">
        <v>51.529942588081944</v>
      </c>
      <c r="AM6">
        <f t="shared" si="8"/>
        <v>3.2206214117551215</v>
      </c>
      <c r="AN6">
        <f t="shared" si="9"/>
        <v>36.07095981165736</v>
      </c>
      <c r="AO6">
        <f t="shared" si="10"/>
        <v>21.665860044277341</v>
      </c>
      <c r="AP6" t="s">
        <v>34</v>
      </c>
      <c r="AQ6" s="1">
        <v>40664</v>
      </c>
      <c r="AR6">
        <f>AVERAGE(AO31:AO38)</f>
        <v>22.873755028412848</v>
      </c>
    </row>
    <row r="7" spans="1:51" x14ac:dyDescent="0.25">
      <c r="A7" s="1">
        <v>40878</v>
      </c>
      <c r="B7">
        <v>73.5</v>
      </c>
      <c r="C7">
        <v>39.26</v>
      </c>
      <c r="J7" s="4"/>
      <c r="K7" s="4" t="s">
        <v>29</v>
      </c>
      <c r="L7" s="4">
        <v>26.456705711967604</v>
      </c>
      <c r="M7" s="4">
        <f t="shared" si="0"/>
        <v>1.6535441069979753</v>
      </c>
      <c r="N7" s="4">
        <f t="shared" si="1"/>
        <v>18.519693998377321</v>
      </c>
      <c r="O7" s="4">
        <f t="shared" si="11"/>
        <v>1.4376432604626213</v>
      </c>
      <c r="Q7" s="1">
        <v>40725</v>
      </c>
      <c r="R7">
        <f>AVERAGE(O39:O46)</f>
        <v>3.0392660722544886</v>
      </c>
      <c r="U7" s="9"/>
      <c r="V7" t="s">
        <v>29</v>
      </c>
      <c r="W7">
        <v>26.456705711967604</v>
      </c>
      <c r="X7">
        <f t="shared" si="2"/>
        <v>1.6535441069979753</v>
      </c>
      <c r="Y7">
        <f t="shared" si="3"/>
        <v>18.519693998377321</v>
      </c>
      <c r="Z7">
        <v>51.199999999999818</v>
      </c>
      <c r="AA7">
        <f t="shared" si="4"/>
        <v>18.085638670290415</v>
      </c>
      <c r="AC7" s="1">
        <v>40725</v>
      </c>
      <c r="AD7">
        <f>AVERAGE(AA39:AA46)</f>
        <v>15.489824487997504</v>
      </c>
      <c r="AF7" s="8"/>
      <c r="AG7">
        <v>51.199999999999818</v>
      </c>
      <c r="AH7">
        <f t="shared" si="5"/>
        <v>33.27999999999988</v>
      </c>
      <c r="AI7">
        <f t="shared" si="6"/>
        <v>17.919999999999938</v>
      </c>
      <c r="AJ7">
        <f t="shared" si="7"/>
        <v>34.7822370865848</v>
      </c>
      <c r="AK7" t="s">
        <v>29</v>
      </c>
      <c r="AL7">
        <v>26.456705711967604</v>
      </c>
      <c r="AM7">
        <f t="shared" si="8"/>
        <v>1.6535441069979753</v>
      </c>
      <c r="AN7">
        <f t="shared" si="9"/>
        <v>18.519693998377321</v>
      </c>
      <c r="AO7">
        <f t="shared" si="10"/>
        <v>26.622344549425492</v>
      </c>
      <c r="AP7" t="s">
        <v>35</v>
      </c>
      <c r="AQ7" s="1">
        <v>40725</v>
      </c>
      <c r="AR7">
        <f>AVERAGE(AO39:AO46)</f>
        <v>23.37103013451598</v>
      </c>
    </row>
    <row r="8" spans="1:51" x14ac:dyDescent="0.25">
      <c r="A8" s="1">
        <v>40878</v>
      </c>
      <c r="B8">
        <v>23.810000000000002</v>
      </c>
      <c r="C8">
        <v>8.36</v>
      </c>
      <c r="D8" s="1"/>
      <c r="J8" s="4"/>
      <c r="K8" s="4" t="s">
        <v>29</v>
      </c>
      <c r="L8" s="4">
        <v>27.614802655002041</v>
      </c>
      <c r="M8" s="4">
        <f t="shared" si="0"/>
        <v>1.7259251659376276</v>
      </c>
      <c r="N8" s="4">
        <f t="shared" si="1"/>
        <v>19.330361858501426</v>
      </c>
      <c r="O8" s="4">
        <f t="shared" si="11"/>
        <v>1.5005736299213819</v>
      </c>
      <c r="Q8" s="1">
        <v>40787</v>
      </c>
      <c r="R8">
        <f>AVERAGE(O47:O53)</f>
        <v>3.0161705319294421</v>
      </c>
      <c r="U8" s="9"/>
      <c r="V8" t="s">
        <v>29</v>
      </c>
      <c r="W8">
        <v>27.614802655002041</v>
      </c>
      <c r="X8">
        <f t="shared" si="2"/>
        <v>1.7259251659376276</v>
      </c>
      <c r="Y8">
        <f t="shared" si="3"/>
        <v>19.330361858501426</v>
      </c>
      <c r="Z8">
        <v>51.110000000000127</v>
      </c>
      <c r="AA8">
        <f t="shared" si="4"/>
        <v>18.910547699570905</v>
      </c>
      <c r="AC8" s="1">
        <v>40787</v>
      </c>
      <c r="AD8">
        <f>AVERAGE(AA47:AA53)</f>
        <v>12.511006146680632</v>
      </c>
      <c r="AF8" s="8"/>
      <c r="AG8">
        <v>51.110000000000127</v>
      </c>
      <c r="AH8">
        <f t="shared" si="5"/>
        <v>33.221500000000084</v>
      </c>
      <c r="AI8">
        <f t="shared" si="6"/>
        <v>17.888500000000043</v>
      </c>
      <c r="AJ8">
        <f t="shared" si="7"/>
        <v>34.723708658491347</v>
      </c>
      <c r="AK8" t="s">
        <v>29</v>
      </c>
      <c r="AL8">
        <v>27.614802655002041</v>
      </c>
      <c r="AM8">
        <f t="shared" si="8"/>
        <v>1.7259251659376276</v>
      </c>
      <c r="AN8">
        <f t="shared" si="9"/>
        <v>19.330361858501426</v>
      </c>
      <c r="AO8">
        <f t="shared" si="10"/>
        <v>27.834529497721689</v>
      </c>
      <c r="AP8" t="s">
        <v>36</v>
      </c>
      <c r="AQ8" s="1">
        <v>40787</v>
      </c>
      <c r="AR8">
        <f>AVERAGE(AO47:AO53)</f>
        <v>18.887897226154831</v>
      </c>
    </row>
    <row r="9" spans="1:51" x14ac:dyDescent="0.25">
      <c r="A9" s="1">
        <v>40878</v>
      </c>
      <c r="B9">
        <v>38.479999999999976</v>
      </c>
      <c r="C9">
        <v>17.499999999999986</v>
      </c>
      <c r="D9" s="1"/>
      <c r="J9" s="4"/>
      <c r="K9" s="4" t="s">
        <v>37</v>
      </c>
      <c r="L9" s="4">
        <v>40.997359582100124</v>
      </c>
      <c r="M9" s="4">
        <f t="shared" si="0"/>
        <v>2.5623349738812577</v>
      </c>
      <c r="N9" s="4">
        <f t="shared" si="1"/>
        <v>28.698151707470085</v>
      </c>
      <c r="O9" s="4">
        <f t="shared" si="11"/>
        <v>2.2277746270318075</v>
      </c>
      <c r="Q9" s="1">
        <v>40817</v>
      </c>
      <c r="R9">
        <f>AVERAGE(O54:O61)</f>
        <v>2.8940648409726708</v>
      </c>
      <c r="U9" s="9"/>
      <c r="V9" t="s">
        <v>37</v>
      </c>
      <c r="W9">
        <v>40.997359582100124</v>
      </c>
      <c r="X9">
        <f t="shared" si="2"/>
        <v>2.5623349738812577</v>
      </c>
      <c r="Y9">
        <f t="shared" si="3"/>
        <v>28.698151707470085</v>
      </c>
      <c r="Z9">
        <v>149.39000000000033</v>
      </c>
      <c r="AA9">
        <f t="shared" si="4"/>
        <v>9.6051113553350369</v>
      </c>
      <c r="AC9" s="1">
        <v>40817</v>
      </c>
      <c r="AD9">
        <f>AVERAGE(AA54:AA61)</f>
        <v>11.194421450627875</v>
      </c>
      <c r="AF9" s="8"/>
      <c r="AG9">
        <v>149.39000000000033</v>
      </c>
      <c r="AH9">
        <f t="shared" si="5"/>
        <v>97.10350000000021</v>
      </c>
      <c r="AI9">
        <f t="shared" si="6"/>
        <v>52.286500000000117</v>
      </c>
      <c r="AJ9">
        <f t="shared" si="7"/>
        <v>98.636752136752349</v>
      </c>
      <c r="AK9" t="s">
        <v>37</v>
      </c>
      <c r="AL9">
        <v>40.997359582100124</v>
      </c>
      <c r="AM9">
        <f t="shared" si="8"/>
        <v>2.5623349738812577</v>
      </c>
      <c r="AN9">
        <f t="shared" si="9"/>
        <v>28.698151707470085</v>
      </c>
      <c r="AO9">
        <f t="shared" si="10"/>
        <v>14.547392876279158</v>
      </c>
      <c r="AP9" t="s">
        <v>36</v>
      </c>
      <c r="AQ9" s="1">
        <v>40817</v>
      </c>
      <c r="AR9">
        <f>AVERAGE(AO54:AO61)</f>
        <v>16.957711441610204</v>
      </c>
    </row>
    <row r="10" spans="1:51" x14ac:dyDescent="0.25">
      <c r="A10" s="1">
        <v>40544</v>
      </c>
      <c r="B10">
        <v>111.97999999999998</v>
      </c>
      <c r="C10">
        <v>57.789999999999964</v>
      </c>
      <c r="D10" s="1"/>
      <c r="J10" s="4"/>
      <c r="K10" s="4" t="s">
        <v>37</v>
      </c>
      <c r="L10" s="4">
        <v>45.597980507576629</v>
      </c>
      <c r="M10" s="4">
        <f t="shared" si="0"/>
        <v>2.8498737817235393</v>
      </c>
      <c r="N10" s="4">
        <f t="shared" si="1"/>
        <v>31.918586355303638</v>
      </c>
      <c r="O10" s="4">
        <f t="shared" si="11"/>
        <v>2.4777699113828278</v>
      </c>
      <c r="Q10" s="1">
        <v>40848</v>
      </c>
      <c r="R10">
        <f>AVERAGE(O62:O68)</f>
        <v>3.2733880288487547</v>
      </c>
      <c r="U10" s="9"/>
      <c r="V10" t="s">
        <v>37</v>
      </c>
      <c r="W10">
        <v>45.597980507576629</v>
      </c>
      <c r="X10">
        <f t="shared" si="2"/>
        <v>2.8498737817235393</v>
      </c>
      <c r="Y10">
        <f t="shared" si="3"/>
        <v>31.918586355303638</v>
      </c>
      <c r="Z10">
        <v>121.25</v>
      </c>
      <c r="AA10">
        <f t="shared" si="4"/>
        <v>13.162303651671603</v>
      </c>
      <c r="AC10" s="1">
        <v>40848</v>
      </c>
      <c r="AD10">
        <f>AVERAGE(AA62:AA68)</f>
        <v>13.261347930956736</v>
      </c>
      <c r="AF10" s="8"/>
      <c r="AG10">
        <v>121.25</v>
      </c>
      <c r="AH10">
        <f t="shared" si="5"/>
        <v>78.8125</v>
      </c>
      <c r="AI10">
        <f t="shared" si="6"/>
        <v>42.4375</v>
      </c>
      <c r="AJ10">
        <f t="shared" si="7"/>
        <v>80.336863619472311</v>
      </c>
      <c r="AK10" t="s">
        <v>37</v>
      </c>
      <c r="AL10">
        <v>45.597980507576629</v>
      </c>
      <c r="AM10">
        <f t="shared" si="8"/>
        <v>2.8498737817235393</v>
      </c>
      <c r="AN10">
        <f t="shared" si="9"/>
        <v>31.918586355303638</v>
      </c>
      <c r="AO10">
        <f t="shared" si="10"/>
        <v>19.865467057869502</v>
      </c>
      <c r="AP10" t="s">
        <v>36</v>
      </c>
      <c r="AQ10" s="1">
        <v>40848</v>
      </c>
      <c r="AR10">
        <f>AVERAGE(AO62:AO68)</f>
        <v>20.086816852768212</v>
      </c>
    </row>
    <row r="11" spans="1:51" x14ac:dyDescent="0.25">
      <c r="A11" s="1">
        <v>40544</v>
      </c>
      <c r="B11">
        <v>80.260000000000019</v>
      </c>
      <c r="C11">
        <v>46.010000000000005</v>
      </c>
      <c r="D11" s="1"/>
      <c r="J11" s="4"/>
      <c r="K11" s="4" t="s">
        <v>37</v>
      </c>
      <c r="L11" s="4">
        <v>60.713676379372913</v>
      </c>
      <c r="M11" s="4">
        <f t="shared" si="0"/>
        <v>3.7946047737108071</v>
      </c>
      <c r="N11" s="4">
        <f t="shared" si="1"/>
        <v>42.499573465561035</v>
      </c>
      <c r="O11" s="4">
        <f t="shared" si="11"/>
        <v>3.2991487532490185</v>
      </c>
      <c r="Q11" s="1">
        <v>40878</v>
      </c>
      <c r="R11">
        <f>AVERAGE(O69:O76)</f>
        <v>2.7332271064598745</v>
      </c>
      <c r="U11" s="9"/>
      <c r="V11" t="s">
        <v>37</v>
      </c>
      <c r="W11">
        <v>60.713676379372913</v>
      </c>
      <c r="X11">
        <f t="shared" si="2"/>
        <v>3.7946047737108071</v>
      </c>
      <c r="Y11">
        <f t="shared" si="3"/>
        <v>42.499573465561035</v>
      </c>
      <c r="Z11">
        <v>146.13000000000011</v>
      </c>
      <c r="AA11">
        <f t="shared" si="4"/>
        <v>14.541700357750292</v>
      </c>
      <c r="AC11" s="1">
        <v>40878</v>
      </c>
      <c r="AD11">
        <f>AVERAGE(AA69:AA76)</f>
        <v>8.5234132695560998</v>
      </c>
      <c r="AF11" s="8"/>
      <c r="AG11">
        <v>146.13000000000011</v>
      </c>
      <c r="AH11">
        <f t="shared" si="5"/>
        <v>94.984500000000068</v>
      </c>
      <c r="AI11">
        <f t="shared" si="6"/>
        <v>51.145500000000041</v>
      </c>
      <c r="AJ11">
        <f t="shared" si="7"/>
        <v>96.516722408026823</v>
      </c>
      <c r="AK11" t="s">
        <v>37</v>
      </c>
      <c r="AL11">
        <v>60.713676379372913</v>
      </c>
      <c r="AM11">
        <f t="shared" si="8"/>
        <v>3.7946047737108071</v>
      </c>
      <c r="AN11">
        <f t="shared" si="9"/>
        <v>42.499573465561035</v>
      </c>
      <c r="AO11">
        <f t="shared" si="10"/>
        <v>22.016689131803005</v>
      </c>
      <c r="AP11" t="s">
        <v>30</v>
      </c>
      <c r="AQ11" s="1">
        <v>40878</v>
      </c>
      <c r="AR11">
        <f>AVERAGE(AO69:AO76)</f>
        <v>12.959760033134561</v>
      </c>
    </row>
    <row r="12" spans="1:51" x14ac:dyDescent="0.25">
      <c r="A12" s="1">
        <v>40544</v>
      </c>
      <c r="B12">
        <v>102.14</v>
      </c>
      <c r="C12">
        <v>53.819999999999979</v>
      </c>
      <c r="D12" s="1"/>
      <c r="J12" s="4"/>
      <c r="K12" s="4" t="s">
        <v>37</v>
      </c>
      <c r="L12" s="4">
        <v>45.338541725414231</v>
      </c>
      <c r="M12" s="4">
        <f t="shared" si="0"/>
        <v>2.8336588578383894</v>
      </c>
      <c r="N12" s="4">
        <f t="shared" si="1"/>
        <v>31.736979207789961</v>
      </c>
      <c r="O12" s="4">
        <f t="shared" si="11"/>
        <v>2.4636721465008726</v>
      </c>
      <c r="Q12" s="1"/>
      <c r="U12" s="9"/>
      <c r="V12" t="s">
        <v>37</v>
      </c>
      <c r="W12">
        <v>45.338541725414231</v>
      </c>
      <c r="X12">
        <f t="shared" si="2"/>
        <v>2.8336588578383894</v>
      </c>
      <c r="Y12">
        <f t="shared" si="3"/>
        <v>31.736979207789961</v>
      </c>
      <c r="Z12">
        <v>122.13000000000011</v>
      </c>
      <c r="AA12">
        <f t="shared" si="4"/>
        <v>12.993113570699228</v>
      </c>
      <c r="AF12" s="8"/>
      <c r="AG12">
        <v>122.13000000000011</v>
      </c>
      <c r="AH12">
        <f t="shared" si="5"/>
        <v>79.384500000000074</v>
      </c>
      <c r="AI12">
        <f t="shared" si="6"/>
        <v>42.745500000000035</v>
      </c>
      <c r="AJ12">
        <f t="shared" si="7"/>
        <v>80.909141583054691</v>
      </c>
      <c r="AK12" t="s">
        <v>37</v>
      </c>
      <c r="AL12">
        <v>45.338541725414231</v>
      </c>
      <c r="AM12">
        <f t="shared" si="8"/>
        <v>2.8336588578383894</v>
      </c>
      <c r="AN12">
        <f t="shared" si="9"/>
        <v>31.736979207789961</v>
      </c>
      <c r="AO12">
        <f t="shared" si="10"/>
        <v>19.61272767627338</v>
      </c>
    </row>
    <row r="13" spans="1:51" x14ac:dyDescent="0.25">
      <c r="A13" s="1">
        <v>40544</v>
      </c>
      <c r="B13">
        <v>97.029999999999973</v>
      </c>
      <c r="C13">
        <v>53.919999999999966</v>
      </c>
      <c r="D13" s="1"/>
      <c r="J13" s="4"/>
      <c r="K13" s="4" t="s">
        <v>37</v>
      </c>
      <c r="L13" s="4">
        <v>34.584421306467632</v>
      </c>
      <c r="M13" s="4">
        <f t="shared" si="0"/>
        <v>2.161526331654227</v>
      </c>
      <c r="N13" s="4">
        <f t="shared" si="1"/>
        <v>24.209094914527341</v>
      </c>
      <c r="O13" s="4">
        <f t="shared" si="11"/>
        <v>1.8792989856538478</v>
      </c>
      <c r="U13" s="9"/>
      <c r="V13" t="s">
        <v>37</v>
      </c>
      <c r="W13">
        <v>34.584421306467632</v>
      </c>
      <c r="X13">
        <f t="shared" si="2"/>
        <v>2.161526331654227</v>
      </c>
      <c r="Y13">
        <f t="shared" si="3"/>
        <v>24.209094914527341</v>
      </c>
      <c r="Z13">
        <v>136.75</v>
      </c>
      <c r="AA13">
        <f t="shared" si="4"/>
        <v>8.8515886341964674</v>
      </c>
      <c r="AF13" s="8"/>
      <c r="AG13">
        <v>136.75</v>
      </c>
      <c r="AH13">
        <f t="shared" si="5"/>
        <v>88.887500000000003</v>
      </c>
      <c r="AI13">
        <f t="shared" si="6"/>
        <v>47.862499999999997</v>
      </c>
      <c r="AJ13">
        <f t="shared" si="7"/>
        <v>90.416759568933472</v>
      </c>
      <c r="AK13" t="s">
        <v>37</v>
      </c>
      <c r="AL13">
        <v>34.584421306467632</v>
      </c>
      <c r="AM13">
        <f t="shared" si="8"/>
        <v>2.161526331654227</v>
      </c>
      <c r="AN13">
        <f t="shared" si="9"/>
        <v>24.209094914527341</v>
      </c>
      <c r="AO13">
        <f t="shared" si="10"/>
        <v>13.387504169550779</v>
      </c>
    </row>
    <row r="14" spans="1:51" x14ac:dyDescent="0.25">
      <c r="A14" s="1">
        <v>40544</v>
      </c>
      <c r="B14">
        <v>60.129999999999995</v>
      </c>
      <c r="C14">
        <v>31.040000000000006</v>
      </c>
      <c r="D14" s="1"/>
      <c r="J14" s="4"/>
      <c r="K14" s="4" t="s">
        <v>37</v>
      </c>
      <c r="L14" s="4">
        <v>42.333870264303641</v>
      </c>
      <c r="M14" s="4">
        <f t="shared" si="0"/>
        <v>2.6458668915189776</v>
      </c>
      <c r="N14" s="4">
        <f t="shared" si="1"/>
        <v>29.633709185012545</v>
      </c>
      <c r="O14" s="4">
        <f t="shared" si="11"/>
        <v>2.3003999038037763</v>
      </c>
      <c r="Q14" t="s">
        <v>38</v>
      </c>
      <c r="U14" s="9"/>
      <c r="V14" t="s">
        <v>37</v>
      </c>
      <c r="W14">
        <v>42.333870264303641</v>
      </c>
      <c r="X14">
        <f t="shared" si="2"/>
        <v>2.6458668915189776</v>
      </c>
      <c r="Y14">
        <f t="shared" si="3"/>
        <v>29.633709185012545</v>
      </c>
      <c r="Z14">
        <v>154.40000000000009</v>
      </c>
      <c r="AA14">
        <f t="shared" si="4"/>
        <v>9.596408414835663</v>
      </c>
      <c r="AC14" t="s">
        <v>38</v>
      </c>
      <c r="AE14" t="s">
        <v>39</v>
      </c>
      <c r="AF14" s="8" t="s">
        <v>40</v>
      </c>
      <c r="AG14">
        <v>154.40000000000009</v>
      </c>
      <c r="AH14">
        <f t="shared" si="5"/>
        <v>100.36000000000006</v>
      </c>
      <c r="AI14">
        <f t="shared" si="6"/>
        <v>54.040000000000035</v>
      </c>
      <c r="AJ14">
        <f t="shared" si="7"/>
        <v>101.89483463396513</v>
      </c>
      <c r="AK14" t="s">
        <v>37</v>
      </c>
      <c r="AL14">
        <v>42.333870264303641</v>
      </c>
      <c r="AM14">
        <f t="shared" si="8"/>
        <v>2.6458668915189776</v>
      </c>
      <c r="AN14">
        <f t="shared" si="9"/>
        <v>29.633709185012545</v>
      </c>
      <c r="AO14">
        <f t="shared" si="10"/>
        <v>14.541320613289749</v>
      </c>
      <c r="AQ14" t="s">
        <v>38</v>
      </c>
    </row>
    <row r="15" spans="1:51" x14ac:dyDescent="0.25">
      <c r="A15" s="1">
        <v>40544</v>
      </c>
      <c r="B15">
        <v>54.120000000000005</v>
      </c>
      <c r="C15">
        <v>28.289999999999992</v>
      </c>
      <c r="D15" s="1"/>
      <c r="J15" s="4"/>
      <c r="K15" s="4" t="s">
        <v>37</v>
      </c>
      <c r="L15" s="4">
        <v>49.04177633669687</v>
      </c>
      <c r="M15" s="4">
        <f t="shared" si="0"/>
        <v>3.0651110210435544</v>
      </c>
      <c r="N15" s="4">
        <f t="shared" si="1"/>
        <v>34.329243435687808</v>
      </c>
      <c r="O15" s="4">
        <f t="shared" si="11"/>
        <v>2.6649039377444108</v>
      </c>
      <c r="Q15">
        <f>AVERAGE(O2:O76)</f>
        <v>2.7319234753888337</v>
      </c>
      <c r="U15" s="9"/>
      <c r="V15" t="s">
        <v>37</v>
      </c>
      <c r="W15">
        <v>49.04177633669687</v>
      </c>
      <c r="X15">
        <f t="shared" si="2"/>
        <v>3.0651110210435544</v>
      </c>
      <c r="Y15">
        <f t="shared" si="3"/>
        <v>34.329243435687808</v>
      </c>
      <c r="Z15">
        <v>121.63000000000011</v>
      </c>
      <c r="AA15">
        <f t="shared" si="4"/>
        <v>14.112161241341683</v>
      </c>
      <c r="AC15" t="s">
        <v>30</v>
      </c>
      <c r="AD15" s="10">
        <f>AVERAGE(AA2:AA16,AA69:AA76)</f>
        <v>12.883822670096038</v>
      </c>
      <c r="AE15">
        <f>STDEV(AA2:AA16,AA69:AA76)</f>
        <v>5.8542401150307422</v>
      </c>
      <c r="AF15" s="8">
        <f>AE15/SQRT(23)</f>
        <v>1.2206934473350572</v>
      </c>
      <c r="AG15">
        <v>121.63000000000011</v>
      </c>
      <c r="AH15">
        <f t="shared" si="5"/>
        <v>79.059500000000071</v>
      </c>
      <c r="AI15">
        <f t="shared" si="6"/>
        <v>42.570500000000038</v>
      </c>
      <c r="AJ15">
        <f t="shared" si="7"/>
        <v>80.583983649201102</v>
      </c>
      <c r="AK15" t="s">
        <v>37</v>
      </c>
      <c r="AL15">
        <v>49.04177633669687</v>
      </c>
      <c r="AM15">
        <f t="shared" si="8"/>
        <v>3.0651110210435544</v>
      </c>
      <c r="AN15">
        <f t="shared" si="9"/>
        <v>34.329243435687808</v>
      </c>
      <c r="AO15">
        <f t="shared" si="10"/>
        <v>21.300289388230155</v>
      </c>
      <c r="AQ15">
        <f>AVERAGE(AR2:AR11)</f>
        <v>20.458015448083597</v>
      </c>
      <c r="AS15" t="s">
        <v>30</v>
      </c>
      <c r="AT15">
        <f>AVERAGE(AR2:AR4,AR11)</f>
        <v>21.946637222518913</v>
      </c>
      <c r="AV15" t="s">
        <v>41</v>
      </c>
    </row>
    <row r="16" spans="1:51" x14ac:dyDescent="0.25">
      <c r="A16" s="1">
        <v>40544</v>
      </c>
      <c r="B16">
        <v>72.019999999999982</v>
      </c>
      <c r="C16">
        <v>36.899999999999991</v>
      </c>
      <c r="D16" s="1"/>
      <c r="J16" s="4"/>
      <c r="K16" s="4" t="s">
        <v>37</v>
      </c>
      <c r="L16" s="4">
        <v>34.885020109974995</v>
      </c>
      <c r="M16" s="4">
        <f t="shared" si="0"/>
        <v>2.1803137568734372</v>
      </c>
      <c r="N16" s="4">
        <f t="shared" si="1"/>
        <v>24.419514076982495</v>
      </c>
      <c r="O16" s="4">
        <f t="shared" si="11"/>
        <v>1.8956333641161671</v>
      </c>
      <c r="U16" s="9"/>
      <c r="V16" t="s">
        <v>37</v>
      </c>
      <c r="W16">
        <v>34.885020109974995</v>
      </c>
      <c r="X16">
        <f t="shared" si="2"/>
        <v>2.1803137568734372</v>
      </c>
      <c r="Y16">
        <f t="shared" si="3"/>
        <v>24.419514076982495</v>
      </c>
      <c r="Z16">
        <v>38.5</v>
      </c>
      <c r="AA16">
        <f t="shared" si="4"/>
        <v>31.713654645431809</v>
      </c>
      <c r="AC16" t="s">
        <v>34</v>
      </c>
      <c r="AD16" s="10">
        <f>AVERAGE(AA17:AA38)</f>
        <v>14.391247829957088</v>
      </c>
      <c r="AE16">
        <f>STDEV(AA17:AA38)</f>
        <v>5.8059847522521144</v>
      </c>
      <c r="AF16" s="8">
        <f>AE16/SQRT(22)</f>
        <v>1.2378401083299022</v>
      </c>
      <c r="AG16">
        <v>38.5</v>
      </c>
      <c r="AH16">
        <f t="shared" si="5"/>
        <v>25.025000000000002</v>
      </c>
      <c r="AI16">
        <f t="shared" si="6"/>
        <v>13.474999999999998</v>
      </c>
      <c r="AJ16">
        <f t="shared" si="7"/>
        <v>26.523225566703822</v>
      </c>
      <c r="AK16" t="s">
        <v>37</v>
      </c>
      <c r="AL16">
        <v>34.885020109974995</v>
      </c>
      <c r="AM16">
        <f t="shared" si="8"/>
        <v>2.1803137568734372</v>
      </c>
      <c r="AN16">
        <f t="shared" si="9"/>
        <v>24.419514076982495</v>
      </c>
      <c r="AO16">
        <f t="shared" si="10"/>
        <v>46.03420880233692</v>
      </c>
      <c r="AS16" t="s">
        <v>34</v>
      </c>
      <c r="AT16">
        <f>AVERAGE(AR5:AR6)</f>
        <v>18.745074967855565</v>
      </c>
      <c r="AU16" s="1">
        <v>40513</v>
      </c>
      <c r="AV16" s="11">
        <v>13</v>
      </c>
      <c r="AX16" t="s">
        <v>30</v>
      </c>
      <c r="AY16">
        <f>AVERAGE(AV16:AV18,AV25)</f>
        <v>14.107324999999999</v>
      </c>
    </row>
    <row r="17" spans="1:51" x14ac:dyDescent="0.25">
      <c r="A17" s="1">
        <v>40544</v>
      </c>
      <c r="B17">
        <v>50.259999999999977</v>
      </c>
      <c r="C17">
        <v>29.559999999999974</v>
      </c>
      <c r="D17" s="1"/>
      <c r="J17" s="4"/>
      <c r="K17" s="4" t="s">
        <v>42</v>
      </c>
      <c r="L17" s="4">
        <v>49.418792703248521</v>
      </c>
      <c r="M17" s="4">
        <f t="shared" si="0"/>
        <v>3.0886745439530325</v>
      </c>
      <c r="N17" s="4">
        <f t="shared" si="1"/>
        <v>34.593154892273965</v>
      </c>
      <c r="O17" s="4">
        <f t="shared" si="11"/>
        <v>2.685390805775449</v>
      </c>
      <c r="P17" t="s">
        <v>43</v>
      </c>
      <c r="Q17" t="s">
        <v>44</v>
      </c>
      <c r="S17" t="s">
        <v>19</v>
      </c>
      <c r="U17" s="9"/>
      <c r="V17" t="s">
        <v>42</v>
      </c>
      <c r="W17">
        <v>49.418792703248521</v>
      </c>
      <c r="X17">
        <f t="shared" si="2"/>
        <v>3.0886745439530325</v>
      </c>
      <c r="Y17">
        <f t="shared" si="3"/>
        <v>34.593154892273965</v>
      </c>
      <c r="Z17">
        <v>142.10999999999967</v>
      </c>
      <c r="AA17">
        <f t="shared" si="4"/>
        <v>12.171259901581186</v>
      </c>
      <c r="AC17" t="s">
        <v>35</v>
      </c>
      <c r="AD17" s="10">
        <f>AVERAGE(AA40:AA46)</f>
        <v>14.898532625734104</v>
      </c>
      <c r="AE17">
        <f>STDEV(AA39:AA46)</f>
        <v>3.0432912258744023</v>
      </c>
      <c r="AF17" s="8">
        <f>AE17/SQRT(8)</f>
        <v>1.0759659314706553</v>
      </c>
      <c r="AG17">
        <v>142.10999999999967</v>
      </c>
      <c r="AH17">
        <f t="shared" si="5"/>
        <v>92.371499999999784</v>
      </c>
      <c r="AI17">
        <f t="shared" si="6"/>
        <v>49.738499999999888</v>
      </c>
      <c r="AJ17">
        <f t="shared" si="7"/>
        <v>93.902452619843714</v>
      </c>
      <c r="AK17" t="s">
        <v>42</v>
      </c>
      <c r="AL17">
        <v>49.418792703248521</v>
      </c>
      <c r="AM17">
        <f t="shared" si="8"/>
        <v>3.0886745439530325</v>
      </c>
      <c r="AN17">
        <f t="shared" si="9"/>
        <v>34.593154892273965</v>
      </c>
      <c r="AO17">
        <f t="shared" si="10"/>
        <v>18.419729158897201</v>
      </c>
      <c r="AS17" t="s">
        <v>35</v>
      </c>
      <c r="AT17">
        <f>AVERAGE(AR7:AR8)</f>
        <v>21.129463680335405</v>
      </c>
      <c r="AU17" s="1">
        <v>40544</v>
      </c>
      <c r="AV17" s="12">
        <v>15.240500000000001</v>
      </c>
      <c r="AX17" t="s">
        <v>34</v>
      </c>
      <c r="AY17">
        <f>AVERAGE(AV19:AV20)</f>
        <v>13.87035</v>
      </c>
    </row>
    <row r="18" spans="1:51" x14ac:dyDescent="0.25">
      <c r="A18" s="1">
        <v>40544</v>
      </c>
      <c r="B18">
        <v>109.52000000000001</v>
      </c>
      <c r="C18">
        <v>56.970000000000027</v>
      </c>
      <c r="J18" s="4"/>
      <c r="K18" s="4" t="s">
        <v>42</v>
      </c>
      <c r="L18" s="4">
        <v>39.663912240417808</v>
      </c>
      <c r="M18" s="4">
        <f t="shared" si="0"/>
        <v>2.478994515026113</v>
      </c>
      <c r="N18" s="4">
        <f t="shared" si="1"/>
        <v>27.764738568292465</v>
      </c>
      <c r="O18" s="4">
        <f t="shared" si="11"/>
        <v>2.1553158105479313</v>
      </c>
      <c r="U18" s="9"/>
      <c r="V18" t="s">
        <v>42</v>
      </c>
      <c r="W18">
        <v>39.663912240417808</v>
      </c>
      <c r="X18">
        <f t="shared" si="2"/>
        <v>2.478994515026113</v>
      </c>
      <c r="Y18">
        <f t="shared" si="3"/>
        <v>27.764738568292465</v>
      </c>
      <c r="Z18">
        <v>65</v>
      </c>
      <c r="AA18">
        <f t="shared" si="4"/>
        <v>21.357491206378821</v>
      </c>
      <c r="AC18" t="s">
        <v>36</v>
      </c>
      <c r="AD18" s="10">
        <f>AVERAGE(AA47:AA68)</f>
        <v>12.270993188567481</v>
      </c>
      <c r="AE18">
        <f>STDEV(AA47:AA68)</f>
        <v>4.8462232440686597</v>
      </c>
      <c r="AF18" s="8">
        <f>AE18/SQRT(22)</f>
        <v>1.0332182672546486</v>
      </c>
      <c r="AG18">
        <v>65</v>
      </c>
      <c r="AH18">
        <f t="shared" si="5"/>
        <v>42.25</v>
      </c>
      <c r="AI18">
        <f t="shared" si="6"/>
        <v>22.75</v>
      </c>
      <c r="AJ18">
        <f t="shared" si="7"/>
        <v>43.756596060943892</v>
      </c>
      <c r="AK18" t="s">
        <v>42</v>
      </c>
      <c r="AL18">
        <v>39.663912240417808</v>
      </c>
      <c r="AM18">
        <f t="shared" si="8"/>
        <v>2.478994515026113</v>
      </c>
      <c r="AN18">
        <f t="shared" si="9"/>
        <v>27.764738568292465</v>
      </c>
      <c r="AO18">
        <f t="shared" si="10"/>
        <v>31.726346502847164</v>
      </c>
      <c r="AQ18" t="s">
        <v>45</v>
      </c>
      <c r="AR18">
        <v>21.476396052341126</v>
      </c>
      <c r="AS18" t="s">
        <v>36</v>
      </c>
      <c r="AT18">
        <f>AVERAGE(AR9:AR10)</f>
        <v>18.522264147189208</v>
      </c>
      <c r="AU18" s="1">
        <v>40603</v>
      </c>
      <c r="AV18" s="13">
        <v>15.8703</v>
      </c>
      <c r="AX18" t="s">
        <v>35</v>
      </c>
      <c r="AY18">
        <f>AV21</f>
        <v>12.650399999999999</v>
      </c>
    </row>
    <row r="19" spans="1:51" x14ac:dyDescent="0.25">
      <c r="A19" s="1">
        <v>40544</v>
      </c>
      <c r="B19">
        <v>112.18</v>
      </c>
      <c r="C19">
        <v>57</v>
      </c>
      <c r="J19" s="4"/>
      <c r="K19" s="4" t="s">
        <v>46</v>
      </c>
      <c r="L19" s="4">
        <v>45.497923359441209</v>
      </c>
      <c r="M19" s="4">
        <f t="shared" si="0"/>
        <v>2.8436202099650756</v>
      </c>
      <c r="N19" s="4">
        <f t="shared" si="1"/>
        <v>31.848546351608846</v>
      </c>
      <c r="O19" s="4">
        <f t="shared" si="11"/>
        <v>2.4723328593838358</v>
      </c>
      <c r="U19" s="9"/>
      <c r="V19" t="s">
        <v>46</v>
      </c>
      <c r="W19">
        <v>45.497923359441209</v>
      </c>
      <c r="X19">
        <f t="shared" si="2"/>
        <v>2.8436202099650756</v>
      </c>
      <c r="Y19">
        <f t="shared" si="3"/>
        <v>31.848546351608846</v>
      </c>
      <c r="Z19">
        <v>116.28999999999996</v>
      </c>
      <c r="AA19">
        <f t="shared" si="4"/>
        <v>13.693587733944817</v>
      </c>
      <c r="AF19" s="8"/>
      <c r="AG19">
        <v>116.28999999999996</v>
      </c>
      <c r="AH19">
        <f t="shared" si="5"/>
        <v>75.588499999999982</v>
      </c>
      <c r="AI19">
        <f t="shared" si="6"/>
        <v>40.701499999999982</v>
      </c>
      <c r="AJ19">
        <f t="shared" si="7"/>
        <v>77.111296915644701</v>
      </c>
      <c r="AK19" t="s">
        <v>46</v>
      </c>
      <c r="AL19">
        <v>45.497923359441209</v>
      </c>
      <c r="AM19">
        <f t="shared" si="8"/>
        <v>2.8436202099650756</v>
      </c>
      <c r="AN19">
        <f t="shared" si="9"/>
        <v>31.848546351608846</v>
      </c>
      <c r="AO19">
        <f t="shared" si="10"/>
        <v>20.651024963598598</v>
      </c>
      <c r="AQ19" t="s">
        <v>47</v>
      </c>
      <c r="AR19">
        <v>4.2389907948691574</v>
      </c>
      <c r="AU19" s="1">
        <v>40634</v>
      </c>
      <c r="AV19" s="12">
        <v>14.000500000000001</v>
      </c>
      <c r="AX19" t="s">
        <v>36</v>
      </c>
      <c r="AY19">
        <f>AVERAGE(AV22:AV24)</f>
        <v>12.012533333333332</v>
      </c>
    </row>
    <row r="20" spans="1:51" x14ac:dyDescent="0.25">
      <c r="A20" s="1">
        <v>40603</v>
      </c>
      <c r="B20">
        <v>122.44999999999999</v>
      </c>
      <c r="C20">
        <v>71.88000000000001</v>
      </c>
      <c r="J20" s="4"/>
      <c r="K20" s="4" t="s">
        <v>46</v>
      </c>
      <c r="L20" s="4">
        <v>44.801081026794051</v>
      </c>
      <c r="M20" s="4">
        <f t="shared" si="0"/>
        <v>2.8000675641746282</v>
      </c>
      <c r="N20" s="4">
        <f t="shared" si="1"/>
        <v>31.360756718755834</v>
      </c>
      <c r="O20" s="4">
        <f t="shared" si="11"/>
        <v>2.4344668191427759</v>
      </c>
      <c r="U20" s="9"/>
      <c r="V20" t="s">
        <v>46</v>
      </c>
      <c r="W20">
        <v>44.801081026794051</v>
      </c>
      <c r="X20">
        <f t="shared" si="2"/>
        <v>2.8000675641746282</v>
      </c>
      <c r="Y20">
        <f t="shared" si="3"/>
        <v>31.360756718755834</v>
      </c>
      <c r="Z20">
        <v>54.849999999999909</v>
      </c>
      <c r="AA20">
        <f t="shared" si="4"/>
        <v>28.587745413633442</v>
      </c>
      <c r="AF20" s="8"/>
      <c r="AG20">
        <v>54.849999999999909</v>
      </c>
      <c r="AH20">
        <f t="shared" si="5"/>
        <v>35.652499999999939</v>
      </c>
      <c r="AI20">
        <f t="shared" si="6"/>
        <v>19.19749999999997</v>
      </c>
      <c r="AJ20">
        <f t="shared" si="7"/>
        <v>37.155890003716038</v>
      </c>
      <c r="AK20" t="s">
        <v>46</v>
      </c>
      <c r="AL20">
        <v>44.801081026794051</v>
      </c>
      <c r="AM20">
        <f t="shared" si="8"/>
        <v>2.8000675641746282</v>
      </c>
      <c r="AN20">
        <f t="shared" si="9"/>
        <v>31.360756718755834</v>
      </c>
      <c r="AO20">
        <f t="shared" si="10"/>
        <v>42.2015953804624</v>
      </c>
      <c r="AQ20" t="s">
        <v>48</v>
      </c>
      <c r="AR20">
        <v>9.2591705251485354</v>
      </c>
      <c r="AU20" s="1">
        <v>40664</v>
      </c>
      <c r="AV20" s="12">
        <v>13.7402</v>
      </c>
    </row>
    <row r="21" spans="1:51" x14ac:dyDescent="0.25">
      <c r="A21" s="1">
        <v>40603</v>
      </c>
      <c r="B21">
        <v>104.03999999999999</v>
      </c>
      <c r="C21">
        <v>60.220000000000027</v>
      </c>
      <c r="J21" s="4"/>
      <c r="K21" s="4" t="s">
        <v>46</v>
      </c>
      <c r="L21" s="4">
        <v>28.86396815976623</v>
      </c>
      <c r="M21" s="4">
        <f t="shared" si="0"/>
        <v>1.8039980099853894</v>
      </c>
      <c r="N21" s="4">
        <f t="shared" si="1"/>
        <v>20.204777711836361</v>
      </c>
      <c r="O21" s="4">
        <f t="shared" si="11"/>
        <v>1.5684526163937711</v>
      </c>
      <c r="U21" s="9"/>
      <c r="V21" t="s">
        <v>46</v>
      </c>
      <c r="W21">
        <v>28.86396815976623</v>
      </c>
      <c r="X21">
        <f t="shared" si="2"/>
        <v>1.8039980099853894</v>
      </c>
      <c r="Y21">
        <f t="shared" si="3"/>
        <v>20.204777711836361</v>
      </c>
      <c r="Z21">
        <v>51.779999999999973</v>
      </c>
      <c r="AA21">
        <f t="shared" si="4"/>
        <v>19.510214090224384</v>
      </c>
      <c r="AF21" s="8"/>
      <c r="AG21">
        <v>51.779999999999973</v>
      </c>
      <c r="AH21">
        <f t="shared" si="5"/>
        <v>33.656999999999982</v>
      </c>
      <c r="AI21">
        <f t="shared" si="6"/>
        <v>18.12299999999999</v>
      </c>
      <c r="AJ21">
        <f t="shared" si="7"/>
        <v>35.159420289855056</v>
      </c>
      <c r="AK21" t="s">
        <v>46</v>
      </c>
      <c r="AL21">
        <v>28.86396815976623</v>
      </c>
      <c r="AM21">
        <f t="shared" si="8"/>
        <v>1.8039980099853894</v>
      </c>
      <c r="AN21">
        <f t="shared" si="9"/>
        <v>20.204777711836361</v>
      </c>
      <c r="AO21">
        <f t="shared" si="10"/>
        <v>28.733092788885191</v>
      </c>
      <c r="AQ21" t="s">
        <v>49</v>
      </c>
      <c r="AR21">
        <v>65.025442627641169</v>
      </c>
      <c r="AU21" s="1">
        <v>40725</v>
      </c>
      <c r="AV21" s="12">
        <v>12.650399999999999</v>
      </c>
    </row>
    <row r="22" spans="1:51" x14ac:dyDescent="0.25">
      <c r="A22" s="1">
        <v>40603</v>
      </c>
      <c r="B22">
        <v>96.16</v>
      </c>
      <c r="C22">
        <v>52.89</v>
      </c>
      <c r="J22" s="4"/>
      <c r="K22" s="4" t="s">
        <v>46</v>
      </c>
      <c r="L22" s="4">
        <v>64.620824252089548</v>
      </c>
      <c r="M22" s="4">
        <f t="shared" si="0"/>
        <v>4.0388015157555968</v>
      </c>
      <c r="N22" s="4">
        <f t="shared" si="1"/>
        <v>45.234576976462684</v>
      </c>
      <c r="O22" s="4">
        <f t="shared" si="11"/>
        <v>3.5114610822288541</v>
      </c>
      <c r="U22" s="9"/>
      <c r="V22" t="s">
        <v>46</v>
      </c>
      <c r="W22">
        <v>64.620824252089548</v>
      </c>
      <c r="X22">
        <f t="shared" si="2"/>
        <v>4.0388015157555968</v>
      </c>
      <c r="Y22">
        <f t="shared" si="3"/>
        <v>45.234576976462684</v>
      </c>
      <c r="Z22">
        <v>101.4699999999998</v>
      </c>
      <c r="AA22">
        <f t="shared" si="4"/>
        <v>22.289630913798547</v>
      </c>
      <c r="AF22" s="8"/>
      <c r="AG22">
        <v>101.4699999999998</v>
      </c>
      <c r="AH22">
        <f t="shared" si="5"/>
        <v>65.955499999999873</v>
      </c>
      <c r="AI22">
        <f t="shared" si="6"/>
        <v>35.514499999999927</v>
      </c>
      <c r="AJ22">
        <f t="shared" si="7"/>
        <v>67.473615756224305</v>
      </c>
      <c r="AK22" t="s">
        <v>46</v>
      </c>
      <c r="AL22">
        <v>64.620824252089548</v>
      </c>
      <c r="AM22">
        <f t="shared" si="8"/>
        <v>4.0388015157555968</v>
      </c>
      <c r="AN22">
        <f t="shared" si="9"/>
        <v>45.234576976462684</v>
      </c>
      <c r="AO22">
        <f t="shared" si="10"/>
        <v>33.520196353409361</v>
      </c>
      <c r="AU22" s="1">
        <v>40787</v>
      </c>
      <c r="AV22" s="13">
        <v>11.722200000000001</v>
      </c>
    </row>
    <row r="23" spans="1:51" x14ac:dyDescent="0.25">
      <c r="A23" s="1">
        <v>40603</v>
      </c>
      <c r="B23">
        <v>108.16</v>
      </c>
      <c r="C23">
        <v>58.69</v>
      </c>
      <c r="J23" s="4"/>
      <c r="K23" s="4" t="s">
        <v>50</v>
      </c>
      <c r="L23" s="4">
        <v>56.71599813087132</v>
      </c>
      <c r="M23" s="4">
        <f t="shared" si="0"/>
        <v>3.5447498831794575</v>
      </c>
      <c r="N23" s="4">
        <f t="shared" si="1"/>
        <v>39.701198691609925</v>
      </c>
      <c r="O23" s="4">
        <f t="shared" si="11"/>
        <v>3.081917051992404</v>
      </c>
      <c r="U23" s="9"/>
      <c r="V23" t="s">
        <v>50</v>
      </c>
      <c r="W23">
        <v>56.71599813087132</v>
      </c>
      <c r="X23">
        <f t="shared" si="2"/>
        <v>3.5447498831794575</v>
      </c>
      <c r="Y23">
        <f t="shared" si="3"/>
        <v>39.701198691609925</v>
      </c>
      <c r="Z23">
        <v>200.1899999999996</v>
      </c>
      <c r="AA23">
        <f t="shared" si="4"/>
        <v>9.9158795872945706</v>
      </c>
      <c r="AF23" s="8"/>
      <c r="AG23">
        <v>200.1899999999996</v>
      </c>
      <c r="AH23">
        <f t="shared" si="5"/>
        <v>130.12349999999975</v>
      </c>
      <c r="AI23">
        <f t="shared" si="6"/>
        <v>70.066499999999849</v>
      </c>
      <c r="AJ23">
        <f t="shared" si="7"/>
        <v>131.67279821627619</v>
      </c>
      <c r="AK23" t="s">
        <v>50</v>
      </c>
      <c r="AL23">
        <v>56.71599813087132</v>
      </c>
      <c r="AM23">
        <f t="shared" si="8"/>
        <v>3.5447498831794575</v>
      </c>
      <c r="AN23">
        <f t="shared" si="9"/>
        <v>39.701198691609925</v>
      </c>
      <c r="AO23">
        <f t="shared" si="10"/>
        <v>15.07570251009613</v>
      </c>
      <c r="AQ23" t="s">
        <v>51</v>
      </c>
      <c r="AU23" s="1">
        <v>40817</v>
      </c>
      <c r="AV23" s="12">
        <v>11.8437</v>
      </c>
    </row>
    <row r="24" spans="1:51" x14ac:dyDescent="0.25">
      <c r="A24" s="1">
        <v>40603</v>
      </c>
      <c r="B24">
        <v>138.94</v>
      </c>
      <c r="C24">
        <v>72.510000000000019</v>
      </c>
      <c r="J24" s="4"/>
      <c r="K24" s="4" t="s">
        <v>50</v>
      </c>
      <c r="L24" s="4">
        <v>45.482133258248361</v>
      </c>
      <c r="M24" s="4">
        <f t="shared" si="0"/>
        <v>2.8426333286405225</v>
      </c>
      <c r="N24" s="4">
        <f t="shared" si="1"/>
        <v>31.837493280773849</v>
      </c>
      <c r="O24" s="4">
        <f t="shared" si="11"/>
        <v>2.471474833716957</v>
      </c>
      <c r="U24" s="9"/>
      <c r="V24" t="s">
        <v>50</v>
      </c>
      <c r="W24">
        <v>45.482133258248361</v>
      </c>
      <c r="X24">
        <f t="shared" si="2"/>
        <v>2.8426333286405225</v>
      </c>
      <c r="Y24">
        <f t="shared" si="3"/>
        <v>31.837493280773849</v>
      </c>
      <c r="Z24">
        <v>240.52999999999884</v>
      </c>
      <c r="AA24">
        <f t="shared" si="4"/>
        <v>6.6181959175100822</v>
      </c>
      <c r="AF24" s="8"/>
      <c r="AG24">
        <v>240.52999999999884</v>
      </c>
      <c r="AH24">
        <f t="shared" si="5"/>
        <v>156.34449999999924</v>
      </c>
      <c r="AI24">
        <f t="shared" si="6"/>
        <v>84.185499999999593</v>
      </c>
      <c r="AJ24">
        <f t="shared" si="7"/>
        <v>157.90654031958306</v>
      </c>
      <c r="AK24" t="s">
        <v>50</v>
      </c>
      <c r="AL24">
        <v>45.482133258248361</v>
      </c>
      <c r="AM24">
        <f t="shared" si="8"/>
        <v>2.8426333286405225</v>
      </c>
      <c r="AN24">
        <f t="shared" si="9"/>
        <v>31.837493280773849</v>
      </c>
      <c r="AO24">
        <f t="shared" si="10"/>
        <v>10.081119254572595</v>
      </c>
      <c r="AU24" s="1">
        <v>40848</v>
      </c>
      <c r="AV24" s="12">
        <v>12.4717</v>
      </c>
    </row>
    <row r="25" spans="1:51" x14ac:dyDescent="0.25">
      <c r="A25" s="1">
        <v>40603</v>
      </c>
      <c r="B25">
        <v>84.27000000000001</v>
      </c>
      <c r="C25">
        <v>43.03000000000003</v>
      </c>
      <c r="J25" s="4"/>
      <c r="K25" s="4" t="s">
        <v>50</v>
      </c>
      <c r="L25" s="4">
        <v>43.23643450663139</v>
      </c>
      <c r="M25" s="4">
        <f t="shared" si="0"/>
        <v>2.7022771566644619</v>
      </c>
      <c r="N25" s="4">
        <f t="shared" si="1"/>
        <v>30.26550415464197</v>
      </c>
      <c r="O25" s="4">
        <f t="shared" si="11"/>
        <v>2.3494447627610309</v>
      </c>
      <c r="U25" s="9"/>
      <c r="V25" t="s">
        <v>50</v>
      </c>
      <c r="W25">
        <v>43.23643450663139</v>
      </c>
      <c r="X25">
        <f t="shared" si="2"/>
        <v>2.7022771566644619</v>
      </c>
      <c r="Y25">
        <f t="shared" si="3"/>
        <v>30.26550415464197</v>
      </c>
      <c r="Z25">
        <v>169.19999999999982</v>
      </c>
      <c r="AA25">
        <f t="shared" si="4"/>
        <v>8.9437069014899535</v>
      </c>
      <c r="AF25" s="8"/>
      <c r="AG25">
        <v>169.19999999999982</v>
      </c>
      <c r="AH25">
        <f t="shared" si="5"/>
        <v>109.97999999999989</v>
      </c>
      <c r="AI25">
        <f t="shared" si="6"/>
        <v>59.219999999999928</v>
      </c>
      <c r="AJ25">
        <f t="shared" si="7"/>
        <v>111.51950947603108</v>
      </c>
      <c r="AK25" t="s">
        <v>50</v>
      </c>
      <c r="AL25">
        <v>43.23643450663139</v>
      </c>
      <c r="AM25">
        <f t="shared" si="8"/>
        <v>2.7022771566644619</v>
      </c>
      <c r="AN25">
        <f t="shared" si="9"/>
        <v>30.26550415464197</v>
      </c>
      <c r="AO25">
        <f t="shared" si="10"/>
        <v>13.569600645144043</v>
      </c>
      <c r="AU25" s="1">
        <v>40878</v>
      </c>
      <c r="AV25" s="12">
        <v>12.3185</v>
      </c>
    </row>
    <row r="26" spans="1:51" x14ac:dyDescent="0.25">
      <c r="A26" s="1">
        <v>40603</v>
      </c>
      <c r="B26">
        <v>126.89999999999999</v>
      </c>
      <c r="C26">
        <v>72.66</v>
      </c>
      <c r="J26" s="4"/>
      <c r="K26" s="4" t="s">
        <v>50</v>
      </c>
      <c r="L26" s="4">
        <v>34.124828287384567</v>
      </c>
      <c r="M26" s="4">
        <f t="shared" si="0"/>
        <v>2.1328017679615354</v>
      </c>
      <c r="N26" s="4">
        <f t="shared" si="1"/>
        <v>23.887379801169196</v>
      </c>
      <c r="O26" s="4">
        <f t="shared" si="11"/>
        <v>1.8543249464203253</v>
      </c>
      <c r="U26" s="9"/>
      <c r="V26" t="s">
        <v>50</v>
      </c>
      <c r="W26">
        <v>34.124828287384567</v>
      </c>
      <c r="X26">
        <f t="shared" si="2"/>
        <v>2.1328017679615354</v>
      </c>
      <c r="Y26">
        <f t="shared" si="3"/>
        <v>23.887379801169196</v>
      </c>
      <c r="Z26">
        <v>143.85000000000036</v>
      </c>
      <c r="AA26">
        <f t="shared" si="4"/>
        <v>8.3028779288040102</v>
      </c>
      <c r="AF26" s="8"/>
      <c r="AG26">
        <v>143.85000000000036</v>
      </c>
      <c r="AH26">
        <f t="shared" si="5"/>
        <v>93.502500000000239</v>
      </c>
      <c r="AI26">
        <f t="shared" si="6"/>
        <v>50.347500000000124</v>
      </c>
      <c r="AJ26">
        <f t="shared" si="7"/>
        <v>95.034002229654632</v>
      </c>
      <c r="AK26" t="s">
        <v>50</v>
      </c>
      <c r="AL26">
        <v>34.124828287384567</v>
      </c>
      <c r="AM26">
        <f t="shared" si="8"/>
        <v>2.1328017679615354</v>
      </c>
      <c r="AN26">
        <f t="shared" si="9"/>
        <v>23.887379801169196</v>
      </c>
      <c r="AO26">
        <f t="shared" si="10"/>
        <v>12.567806911595754</v>
      </c>
    </row>
    <row r="27" spans="1:51" x14ac:dyDescent="0.25">
      <c r="A27" s="1">
        <v>40603</v>
      </c>
      <c r="B27">
        <v>117.99</v>
      </c>
      <c r="C27">
        <v>66.97999999999999</v>
      </c>
      <c r="J27" s="4"/>
      <c r="K27" s="4" t="s">
        <v>50</v>
      </c>
      <c r="L27" s="4">
        <v>39.440447450394821</v>
      </c>
      <c r="M27" s="4">
        <f t="shared" si="0"/>
        <v>2.4650279656496763</v>
      </c>
      <c r="N27" s="4">
        <f t="shared" si="1"/>
        <v>27.608313215276372</v>
      </c>
      <c r="O27" s="4">
        <f t="shared" si="11"/>
        <v>2.1431728531886582</v>
      </c>
      <c r="U27" s="9"/>
      <c r="V27" t="s">
        <v>50</v>
      </c>
      <c r="W27">
        <v>39.440447450394821</v>
      </c>
      <c r="X27">
        <f t="shared" si="2"/>
        <v>2.4650279656496763</v>
      </c>
      <c r="Y27">
        <f t="shared" si="3"/>
        <v>27.608313215276372</v>
      </c>
      <c r="Z27">
        <v>168.65000000000055</v>
      </c>
      <c r="AA27">
        <f t="shared" si="4"/>
        <v>8.1850913771942722</v>
      </c>
      <c r="AF27" s="8"/>
      <c r="AG27">
        <v>168.65000000000055</v>
      </c>
      <c r="AH27">
        <f t="shared" si="5"/>
        <v>109.62250000000036</v>
      </c>
      <c r="AI27">
        <f t="shared" si="6"/>
        <v>59.027500000000188</v>
      </c>
      <c r="AJ27">
        <f t="shared" si="7"/>
        <v>111.16183574879261</v>
      </c>
      <c r="AK27" t="s">
        <v>50</v>
      </c>
      <c r="AL27">
        <v>39.440447450394821</v>
      </c>
      <c r="AM27">
        <f t="shared" si="8"/>
        <v>2.4650279656496763</v>
      </c>
      <c r="AN27">
        <f t="shared" si="9"/>
        <v>27.608313215276372</v>
      </c>
      <c r="AO27">
        <f t="shared" si="10"/>
        <v>12.418071827127163</v>
      </c>
    </row>
    <row r="28" spans="1:51" x14ac:dyDescent="0.25">
      <c r="A28" s="1">
        <v>40603</v>
      </c>
      <c r="B28">
        <v>22.08</v>
      </c>
      <c r="C28">
        <v>11.77000000000001</v>
      </c>
      <c r="J28" s="4"/>
      <c r="K28" s="4" t="s">
        <v>50</v>
      </c>
      <c r="L28" s="4">
        <v>26.716960367955835</v>
      </c>
      <c r="M28" s="4">
        <f t="shared" si="0"/>
        <v>1.6698100229972397</v>
      </c>
      <c r="N28" s="4">
        <f t="shared" si="1"/>
        <v>18.701872257569082</v>
      </c>
      <c r="O28" s="4">
        <f t="shared" si="11"/>
        <v>1.4517853594925942</v>
      </c>
      <c r="U28" s="9"/>
      <c r="V28" t="s">
        <v>50</v>
      </c>
      <c r="W28">
        <v>26.716960367955835</v>
      </c>
      <c r="X28">
        <f t="shared" si="2"/>
        <v>1.6698100229972397</v>
      </c>
      <c r="Y28">
        <f t="shared" si="3"/>
        <v>18.701872257569082</v>
      </c>
      <c r="Z28">
        <v>87.779999999999745</v>
      </c>
      <c r="AA28">
        <f t="shared" si="4"/>
        <v>10.65269552151352</v>
      </c>
      <c r="AF28" s="8"/>
      <c r="AG28">
        <v>87.779999999999745</v>
      </c>
      <c r="AH28">
        <f t="shared" si="5"/>
        <v>57.056999999999839</v>
      </c>
      <c r="AI28">
        <f t="shared" si="6"/>
        <v>30.722999999999907</v>
      </c>
      <c r="AJ28">
        <f t="shared" si="7"/>
        <v>58.570791527313091</v>
      </c>
      <c r="AK28" t="s">
        <v>50</v>
      </c>
      <c r="AL28">
        <v>26.716960367955835</v>
      </c>
      <c r="AM28">
        <f t="shared" si="8"/>
        <v>1.6698100229972397</v>
      </c>
      <c r="AN28">
        <f t="shared" si="9"/>
        <v>18.701872257569082</v>
      </c>
      <c r="AO28">
        <f t="shared" si="10"/>
        <v>15.965186545966271</v>
      </c>
    </row>
    <row r="29" spans="1:51" x14ac:dyDescent="0.25">
      <c r="A29" s="1">
        <v>40603</v>
      </c>
      <c r="B29">
        <v>85.56</v>
      </c>
      <c r="C29">
        <v>46.800000000000004</v>
      </c>
      <c r="J29" s="4"/>
      <c r="K29" s="4" t="s">
        <v>50</v>
      </c>
      <c r="L29" s="4">
        <v>50.990327951253313</v>
      </c>
      <c r="M29" s="4">
        <f t="shared" si="0"/>
        <v>3.1868954969533321</v>
      </c>
      <c r="N29" s="4">
        <f t="shared" si="1"/>
        <v>35.693229565877317</v>
      </c>
      <c r="O29" s="4">
        <f t="shared" si="11"/>
        <v>2.7707871919495428</v>
      </c>
      <c r="U29" s="9"/>
      <c r="V29" t="s">
        <v>50</v>
      </c>
      <c r="W29">
        <v>50.990327951253313</v>
      </c>
      <c r="X29">
        <f t="shared" si="2"/>
        <v>3.1868954969533321</v>
      </c>
      <c r="Y29">
        <f t="shared" si="3"/>
        <v>35.693229565877317</v>
      </c>
      <c r="Z29">
        <v>136</v>
      </c>
      <c r="AA29">
        <f t="shared" si="4"/>
        <v>13.122510869807838</v>
      </c>
      <c r="AF29" s="8"/>
      <c r="AG29">
        <v>136</v>
      </c>
      <c r="AH29">
        <f t="shared" si="5"/>
        <v>88.4</v>
      </c>
      <c r="AI29">
        <f t="shared" si="6"/>
        <v>47.599999999999994</v>
      </c>
      <c r="AJ29">
        <f t="shared" si="7"/>
        <v>89.929022668153081</v>
      </c>
      <c r="AK29" t="s">
        <v>50</v>
      </c>
      <c r="AL29">
        <v>50.990327951253313</v>
      </c>
      <c r="AM29">
        <f t="shared" si="8"/>
        <v>3.1868954969533321</v>
      </c>
      <c r="AN29">
        <f t="shared" si="9"/>
        <v>35.693229565877317</v>
      </c>
      <c r="AO29">
        <f t="shared" si="10"/>
        <v>19.845222658311787</v>
      </c>
    </row>
    <row r="30" spans="1:51" x14ac:dyDescent="0.25">
      <c r="A30" s="1">
        <v>40634</v>
      </c>
      <c r="B30">
        <v>124.17000000000002</v>
      </c>
      <c r="C30">
        <v>66.150000000000006</v>
      </c>
      <c r="J30" s="4"/>
      <c r="K30" s="4" t="s">
        <v>50</v>
      </c>
      <c r="L30" s="4">
        <v>44.997749097361336</v>
      </c>
      <c r="M30" s="4">
        <f t="shared" si="0"/>
        <v>2.8123593185850835</v>
      </c>
      <c r="N30" s="4">
        <f t="shared" si="1"/>
        <v>31.498424368152932</v>
      </c>
      <c r="O30" s="4">
        <f t="shared" si="11"/>
        <v>2.445153657076319</v>
      </c>
      <c r="U30" s="9"/>
      <c r="V30" t="s">
        <v>50</v>
      </c>
      <c r="W30">
        <v>44.997749097361336</v>
      </c>
      <c r="X30">
        <f t="shared" si="2"/>
        <v>2.8123593185850835</v>
      </c>
      <c r="Y30">
        <f t="shared" si="3"/>
        <v>31.498424368152932</v>
      </c>
      <c r="Z30">
        <v>136.82999999999993</v>
      </c>
      <c r="AA30">
        <f t="shared" si="4"/>
        <v>11.51005787040596</v>
      </c>
      <c r="AF30" s="8"/>
      <c r="AG30">
        <v>136.82999999999993</v>
      </c>
      <c r="AH30">
        <f t="shared" si="5"/>
        <v>88.939499999999953</v>
      </c>
      <c r="AI30">
        <f t="shared" si="6"/>
        <v>47.890499999999975</v>
      </c>
      <c r="AJ30">
        <f t="shared" si="7"/>
        <v>90.468784838350004</v>
      </c>
      <c r="AK30" t="s">
        <v>50</v>
      </c>
      <c r="AL30">
        <v>44.997749097361336</v>
      </c>
      <c r="AM30">
        <f t="shared" si="8"/>
        <v>2.8123593185850835</v>
      </c>
      <c r="AN30">
        <f t="shared" si="9"/>
        <v>31.498424368152932</v>
      </c>
      <c r="AO30">
        <f t="shared" si="10"/>
        <v>17.408448905572481</v>
      </c>
    </row>
    <row r="31" spans="1:51" x14ac:dyDescent="0.25">
      <c r="A31" s="1">
        <v>40634</v>
      </c>
      <c r="B31">
        <v>100.45999999999997</v>
      </c>
      <c r="C31">
        <v>58.679999999999978</v>
      </c>
      <c r="J31" s="4"/>
      <c r="K31" s="4" t="s">
        <v>52</v>
      </c>
      <c r="L31" s="4">
        <v>60.747542044305824</v>
      </c>
      <c r="M31" s="4">
        <f t="shared" si="0"/>
        <v>3.796721377769114</v>
      </c>
      <c r="N31" s="4">
        <f t="shared" si="1"/>
        <v>42.523279431014075</v>
      </c>
      <c r="O31" s="4">
        <f t="shared" si="11"/>
        <v>3.3009889953971507</v>
      </c>
      <c r="U31" s="9"/>
      <c r="V31" t="s">
        <v>52</v>
      </c>
      <c r="W31">
        <v>60.747542044305824</v>
      </c>
      <c r="X31">
        <f t="shared" si="2"/>
        <v>3.796721377769114</v>
      </c>
      <c r="Y31">
        <f t="shared" si="3"/>
        <v>42.523279431014075</v>
      </c>
      <c r="Z31">
        <v>149.73000000000047</v>
      </c>
      <c r="AA31">
        <f t="shared" si="4"/>
        <v>14.199986452619362</v>
      </c>
      <c r="AF31" s="8"/>
      <c r="AG31">
        <v>149.73000000000047</v>
      </c>
      <c r="AH31">
        <f t="shared" si="5"/>
        <v>97.324500000000313</v>
      </c>
      <c r="AI31">
        <f t="shared" si="6"/>
        <v>52.40550000000016</v>
      </c>
      <c r="AJ31">
        <f t="shared" si="7"/>
        <v>98.85785953177286</v>
      </c>
      <c r="AK31" t="s">
        <v>52</v>
      </c>
      <c r="AL31">
        <v>60.747542044305824</v>
      </c>
      <c r="AM31">
        <f t="shared" si="8"/>
        <v>3.796721377769114</v>
      </c>
      <c r="AN31">
        <f t="shared" si="9"/>
        <v>42.523279431014075</v>
      </c>
      <c r="AO31">
        <f t="shared" si="10"/>
        <v>21.507283099401477</v>
      </c>
    </row>
    <row r="32" spans="1:51" x14ac:dyDescent="0.25">
      <c r="A32" s="1">
        <v>40634</v>
      </c>
      <c r="B32">
        <v>97.48</v>
      </c>
      <c r="C32">
        <v>55.89</v>
      </c>
      <c r="J32" s="4"/>
      <c r="K32" s="4" t="s">
        <v>52</v>
      </c>
      <c r="L32" s="4">
        <v>74.631521235106348</v>
      </c>
      <c r="M32" s="4">
        <f t="shared" si="0"/>
        <v>4.6644700771941467</v>
      </c>
      <c r="N32" s="4">
        <f t="shared" si="1"/>
        <v>52.242064864574438</v>
      </c>
      <c r="O32" s="4">
        <f t="shared" si="11"/>
        <v>4.0554370105568278</v>
      </c>
      <c r="U32" s="9"/>
      <c r="V32" t="s">
        <v>52</v>
      </c>
      <c r="W32">
        <v>74.631521235106348</v>
      </c>
      <c r="X32">
        <f t="shared" si="2"/>
        <v>4.6644700771941467</v>
      </c>
      <c r="Y32">
        <f t="shared" si="3"/>
        <v>52.242064864574438</v>
      </c>
      <c r="Z32">
        <v>195.65000000000146</v>
      </c>
      <c r="AA32">
        <f t="shared" si="4"/>
        <v>13.350898253149515</v>
      </c>
      <c r="AF32" s="8"/>
      <c r="AG32">
        <v>195.65000000000146</v>
      </c>
      <c r="AH32">
        <f t="shared" si="5"/>
        <v>127.17250000000095</v>
      </c>
      <c r="AI32">
        <f t="shared" si="6"/>
        <v>68.477500000000504</v>
      </c>
      <c r="AJ32">
        <f t="shared" si="7"/>
        <v>128.72036417688685</v>
      </c>
      <c r="AK32" t="s">
        <v>52</v>
      </c>
      <c r="AL32">
        <v>74.631521235106348</v>
      </c>
      <c r="AM32">
        <f t="shared" si="8"/>
        <v>4.6644700771941467</v>
      </c>
      <c r="AN32">
        <f t="shared" si="9"/>
        <v>52.242064864574438</v>
      </c>
      <c r="AO32">
        <f t="shared" si="10"/>
        <v>20.292851561849091</v>
      </c>
    </row>
    <row r="33" spans="1:41" x14ac:dyDescent="0.25">
      <c r="A33" s="1">
        <v>40634</v>
      </c>
      <c r="B33">
        <v>142.76</v>
      </c>
      <c r="C33">
        <v>76.59</v>
      </c>
      <c r="J33" s="4"/>
      <c r="K33" s="4" t="s">
        <v>52</v>
      </c>
      <c r="L33" s="4">
        <v>36.494838645751315</v>
      </c>
      <c r="M33" s="4">
        <f t="shared" si="0"/>
        <v>2.2809274153594572</v>
      </c>
      <c r="N33" s="4">
        <f t="shared" si="1"/>
        <v>25.546387052025921</v>
      </c>
      <c r="O33" s="4">
        <f t="shared" si="11"/>
        <v>1.9831100437044256</v>
      </c>
      <c r="U33" s="9"/>
      <c r="V33" t="s">
        <v>52</v>
      </c>
      <c r="W33">
        <v>36.494838645751315</v>
      </c>
      <c r="X33">
        <f t="shared" si="2"/>
        <v>2.2809274153594572</v>
      </c>
      <c r="Y33">
        <f t="shared" si="3"/>
        <v>25.546387052025921</v>
      </c>
      <c r="Z33">
        <v>110.19999999999982</v>
      </c>
      <c r="AA33">
        <f t="shared" si="4"/>
        <v>11.590919715075302</v>
      </c>
      <c r="AF33" s="8"/>
      <c r="AG33">
        <v>110.19999999999982</v>
      </c>
      <c r="AH33">
        <f t="shared" si="5"/>
        <v>71.629999999999882</v>
      </c>
      <c r="AI33">
        <f t="shared" si="6"/>
        <v>38.569999999999936</v>
      </c>
      <c r="AJ33">
        <f t="shared" si="7"/>
        <v>73.150873281307938</v>
      </c>
      <c r="AK33" t="s">
        <v>52</v>
      </c>
      <c r="AL33">
        <v>36.494838645751315</v>
      </c>
      <c r="AM33">
        <f t="shared" si="8"/>
        <v>2.2809274153594572</v>
      </c>
      <c r="AN33">
        <f t="shared" si="9"/>
        <v>25.546387052025921</v>
      </c>
      <c r="AO33">
        <f t="shared" si="10"/>
        <v>17.461436826451209</v>
      </c>
    </row>
    <row r="34" spans="1:41" x14ac:dyDescent="0.25">
      <c r="A34" s="1">
        <v>40634</v>
      </c>
      <c r="B34">
        <v>153.25</v>
      </c>
      <c r="C34">
        <v>86.389999999999986</v>
      </c>
      <c r="J34" s="4"/>
      <c r="K34" s="4" t="s">
        <v>52</v>
      </c>
      <c r="L34" s="4">
        <v>46.59097868974586</v>
      </c>
      <c r="M34" s="4">
        <f t="shared" si="0"/>
        <v>2.9119361681091163</v>
      </c>
      <c r="N34" s="4">
        <f t="shared" si="1"/>
        <v>32.613685082822101</v>
      </c>
      <c r="O34" s="4">
        <f t="shared" si="11"/>
        <v>2.5317289023391911</v>
      </c>
      <c r="U34" s="9"/>
      <c r="V34" t="s">
        <v>52</v>
      </c>
      <c r="W34">
        <v>46.59097868974586</v>
      </c>
      <c r="X34">
        <f t="shared" si="2"/>
        <v>2.9119361681091163</v>
      </c>
      <c r="Y34">
        <f t="shared" si="3"/>
        <v>32.613685082822101</v>
      </c>
      <c r="Z34">
        <v>126.5600000000004</v>
      </c>
      <c r="AA34">
        <f t="shared" si="4"/>
        <v>12.884673310217288</v>
      </c>
      <c r="AF34" s="8"/>
      <c r="AG34">
        <v>126.5600000000004</v>
      </c>
      <c r="AH34">
        <f t="shared" si="5"/>
        <v>82.264000000000266</v>
      </c>
      <c r="AI34">
        <f t="shared" si="6"/>
        <v>44.296000000000134</v>
      </c>
      <c r="AJ34">
        <f t="shared" si="7"/>
        <v>83.790040876997637</v>
      </c>
      <c r="AK34" t="s">
        <v>52</v>
      </c>
      <c r="AL34">
        <v>46.59097868974586</v>
      </c>
      <c r="AM34">
        <f t="shared" si="8"/>
        <v>2.9119361681091163</v>
      </c>
      <c r="AN34">
        <f t="shared" si="9"/>
        <v>32.613685082822101</v>
      </c>
      <c r="AO34">
        <f t="shared" si="10"/>
        <v>19.46155219729421</v>
      </c>
    </row>
    <row r="35" spans="1:41" x14ac:dyDescent="0.25">
      <c r="A35" s="1">
        <v>40634</v>
      </c>
      <c r="B35">
        <v>93.309999999999945</v>
      </c>
      <c r="C35">
        <v>52.689999999999941</v>
      </c>
      <c r="J35" s="4"/>
      <c r="K35" s="4" t="s">
        <v>52</v>
      </c>
      <c r="L35" s="4">
        <v>41.633258239951374</v>
      </c>
      <c r="M35" s="4">
        <f t="shared" si="0"/>
        <v>2.6020786399969609</v>
      </c>
      <c r="N35" s="4">
        <f t="shared" si="1"/>
        <v>29.143280767965958</v>
      </c>
      <c r="O35" s="4">
        <f t="shared" si="11"/>
        <v>2.2623290205284827</v>
      </c>
      <c r="U35" s="9"/>
      <c r="V35" t="s">
        <v>52</v>
      </c>
      <c r="W35">
        <v>41.633258239951374</v>
      </c>
      <c r="X35">
        <f t="shared" si="2"/>
        <v>2.6020786399969609</v>
      </c>
      <c r="Y35">
        <f t="shared" si="3"/>
        <v>29.143280767965958</v>
      </c>
      <c r="Z35">
        <v>139.09000000000015</v>
      </c>
      <c r="AA35">
        <f t="shared" si="4"/>
        <v>10.476411233002345</v>
      </c>
      <c r="AF35" s="8"/>
      <c r="AG35">
        <v>139.09000000000015</v>
      </c>
      <c r="AH35">
        <f t="shared" si="5"/>
        <v>90.408500000000103</v>
      </c>
      <c r="AI35">
        <f t="shared" si="6"/>
        <v>48.681500000000042</v>
      </c>
      <c r="AJ35">
        <f t="shared" si="7"/>
        <v>91.938498699368338</v>
      </c>
      <c r="AK35" t="s">
        <v>52</v>
      </c>
      <c r="AL35">
        <v>41.633258239951374</v>
      </c>
      <c r="AM35">
        <f t="shared" si="8"/>
        <v>2.6020786399969609</v>
      </c>
      <c r="AN35">
        <f t="shared" si="9"/>
        <v>29.143280767965958</v>
      </c>
      <c r="AO35">
        <f t="shared" si="10"/>
        <v>15.849334707575654</v>
      </c>
    </row>
    <row r="36" spans="1:41" x14ac:dyDescent="0.25">
      <c r="A36" s="1">
        <v>40634</v>
      </c>
      <c r="B36">
        <v>106.56999999999998</v>
      </c>
      <c r="C36">
        <v>61.070000000000007</v>
      </c>
      <c r="J36" s="4"/>
      <c r="K36" s="4" t="s">
        <v>52</v>
      </c>
      <c r="L36" s="4">
        <v>47.123016282331449</v>
      </c>
      <c r="M36" s="4">
        <f t="shared" si="0"/>
        <v>2.9451885176457155</v>
      </c>
      <c r="N36" s="4">
        <f t="shared" si="1"/>
        <v>32.986111397632015</v>
      </c>
      <c r="O36" s="4">
        <f t="shared" si="11"/>
        <v>2.5606395410113159</v>
      </c>
      <c r="U36" s="9"/>
      <c r="V36" t="s">
        <v>52</v>
      </c>
      <c r="W36">
        <v>47.123016282331449</v>
      </c>
      <c r="X36">
        <f t="shared" si="2"/>
        <v>2.9451885176457155</v>
      </c>
      <c r="Y36">
        <f t="shared" si="3"/>
        <v>32.986111397632015</v>
      </c>
      <c r="Z36">
        <v>98.739999999999782</v>
      </c>
      <c r="AA36">
        <f t="shared" si="4"/>
        <v>16.703520051464498</v>
      </c>
      <c r="AF36" s="8"/>
      <c r="AG36">
        <v>98.739999999999782</v>
      </c>
      <c r="AH36">
        <f t="shared" si="5"/>
        <v>64.180999999999855</v>
      </c>
      <c r="AI36">
        <f t="shared" si="6"/>
        <v>34.558999999999926</v>
      </c>
      <c r="AJ36">
        <f t="shared" si="7"/>
        <v>65.698253437383727</v>
      </c>
      <c r="AK36" t="s">
        <v>52</v>
      </c>
      <c r="AL36">
        <v>47.123016282331449</v>
      </c>
      <c r="AM36">
        <f t="shared" si="8"/>
        <v>2.9451885176457155</v>
      </c>
      <c r="AN36">
        <f t="shared" si="9"/>
        <v>32.986111397632015</v>
      </c>
      <c r="AO36">
        <f t="shared" si="10"/>
        <v>25.104252907629203</v>
      </c>
    </row>
    <row r="37" spans="1:41" x14ac:dyDescent="0.25">
      <c r="A37" s="1">
        <v>40634</v>
      </c>
      <c r="B37">
        <v>229.57000000000002</v>
      </c>
      <c r="C37">
        <v>128.33000000000001</v>
      </c>
      <c r="J37" s="4"/>
      <c r="K37" s="4" t="s">
        <v>52</v>
      </c>
      <c r="L37" s="4">
        <v>45.597733317451095</v>
      </c>
      <c r="M37" s="4">
        <f t="shared" si="0"/>
        <v>2.8498583323406934</v>
      </c>
      <c r="N37" s="4">
        <f t="shared" si="1"/>
        <v>31.918413322215763</v>
      </c>
      <c r="O37" s="4">
        <f t="shared" si="11"/>
        <v>2.4777564792034057</v>
      </c>
      <c r="U37" s="9"/>
      <c r="V37" t="s">
        <v>52</v>
      </c>
      <c r="W37">
        <v>45.597733317451095</v>
      </c>
      <c r="X37">
        <f t="shared" si="2"/>
        <v>2.8498583323406934</v>
      </c>
      <c r="Y37">
        <f t="shared" si="3"/>
        <v>31.918413322215763</v>
      </c>
      <c r="Z37">
        <v>90.940000000000055</v>
      </c>
      <c r="AA37">
        <f t="shared" si="4"/>
        <v>17.549160612610372</v>
      </c>
      <c r="AF37" s="8"/>
      <c r="AG37">
        <v>90.940000000000055</v>
      </c>
      <c r="AH37">
        <f t="shared" si="5"/>
        <v>59.11100000000004</v>
      </c>
      <c r="AI37">
        <f t="shared" si="6"/>
        <v>31.829000000000015</v>
      </c>
      <c r="AJ37">
        <f t="shared" si="7"/>
        <v>60.625789669267952</v>
      </c>
      <c r="AK37" t="s">
        <v>52</v>
      </c>
      <c r="AL37">
        <v>45.597733317451095</v>
      </c>
      <c r="AM37">
        <f t="shared" si="8"/>
        <v>2.8498583323406934</v>
      </c>
      <c r="AN37">
        <f t="shared" si="9"/>
        <v>31.918413322215763</v>
      </c>
      <c r="AO37">
        <f t="shared" si="10"/>
        <v>26.324121711519449</v>
      </c>
    </row>
    <row r="38" spans="1:41" x14ac:dyDescent="0.25">
      <c r="A38" s="1">
        <v>40664</v>
      </c>
      <c r="B38">
        <v>78.47999999999999</v>
      </c>
      <c r="C38">
        <v>40.279999999999987</v>
      </c>
      <c r="J38" s="4"/>
      <c r="K38" s="4" t="s">
        <v>52</v>
      </c>
      <c r="L38" s="4">
        <v>41.920512417073866</v>
      </c>
      <c r="M38" s="4">
        <f t="shared" si="0"/>
        <v>2.6200320260671166</v>
      </c>
      <c r="N38" s="4">
        <f t="shared" si="1"/>
        <v>29.344358691951705</v>
      </c>
      <c r="O38" s="4">
        <f t="shared" si="11"/>
        <v>2.2779382591191015</v>
      </c>
      <c r="U38" s="9"/>
      <c r="V38" t="s">
        <v>52</v>
      </c>
      <c r="W38">
        <v>41.920512417073866</v>
      </c>
      <c r="X38">
        <f t="shared" si="2"/>
        <v>2.6200320260671166</v>
      </c>
      <c r="Y38">
        <f t="shared" si="3"/>
        <v>29.344358691951705</v>
      </c>
      <c r="Z38">
        <v>58.710000000000036</v>
      </c>
      <c r="AA38">
        <f t="shared" si="4"/>
        <v>24.990937397335792</v>
      </c>
      <c r="AF38" s="8"/>
      <c r="AG38">
        <v>58.710000000000036</v>
      </c>
      <c r="AH38">
        <f t="shared" si="5"/>
        <v>38.161500000000025</v>
      </c>
      <c r="AI38">
        <f t="shared" si="6"/>
        <v>20.548500000000011</v>
      </c>
      <c r="AJ38">
        <f t="shared" si="7"/>
        <v>39.666109253065798</v>
      </c>
      <c r="AK38" t="s">
        <v>52</v>
      </c>
      <c r="AL38">
        <v>41.920512417073866</v>
      </c>
      <c r="AM38">
        <f t="shared" si="8"/>
        <v>2.6200320260671166</v>
      </c>
      <c r="AN38">
        <f t="shared" si="9"/>
        <v>29.344358691951705</v>
      </c>
      <c r="AO38">
        <f t="shared" si="10"/>
        <v>36.989207215582503</v>
      </c>
    </row>
    <row r="39" spans="1:41" x14ac:dyDescent="0.25">
      <c r="A39" s="1">
        <v>40664</v>
      </c>
      <c r="B39">
        <v>143.65999999999997</v>
      </c>
      <c r="C39">
        <v>91.279999999999973</v>
      </c>
      <c r="J39" s="4"/>
      <c r="K39" s="4" t="s">
        <v>53</v>
      </c>
      <c r="L39" s="4">
        <v>47.855179023125039</v>
      </c>
      <c r="M39" s="4">
        <f t="shared" si="0"/>
        <v>2.990948688945315</v>
      </c>
      <c r="N39" s="4">
        <f t="shared" si="1"/>
        <v>33.498625316187528</v>
      </c>
      <c r="O39" s="4">
        <f t="shared" si="11"/>
        <v>2.6004248733698949</v>
      </c>
      <c r="U39" s="9"/>
      <c r="V39" t="s">
        <v>53</v>
      </c>
      <c r="W39">
        <v>47.855179023125039</v>
      </c>
      <c r="X39">
        <f t="shared" si="2"/>
        <v>2.990948688945315</v>
      </c>
      <c r="Y39">
        <f t="shared" si="3"/>
        <v>33.498625316187528</v>
      </c>
      <c r="Z39">
        <v>85.329999999999927</v>
      </c>
      <c r="AA39">
        <f t="shared" si="4"/>
        <v>19.628867523841297</v>
      </c>
      <c r="AF39" s="8"/>
      <c r="AG39">
        <v>85.329999999999927</v>
      </c>
      <c r="AH39">
        <f t="shared" si="5"/>
        <v>55.464499999999951</v>
      </c>
      <c r="AI39">
        <f t="shared" si="6"/>
        <v>29.865499999999976</v>
      </c>
      <c r="AJ39">
        <f t="shared" si="7"/>
        <v>56.977517651430652</v>
      </c>
      <c r="AK39" t="s">
        <v>53</v>
      </c>
      <c r="AL39">
        <v>47.855179023125039</v>
      </c>
      <c r="AM39">
        <f t="shared" si="8"/>
        <v>2.990948688945315</v>
      </c>
      <c r="AN39">
        <f t="shared" si="9"/>
        <v>33.498625316187528</v>
      </c>
      <c r="AO39">
        <f t="shared" si="10"/>
        <v>29.39635376985084</v>
      </c>
    </row>
    <row r="40" spans="1:41" x14ac:dyDescent="0.25">
      <c r="A40" s="1">
        <v>40664</v>
      </c>
      <c r="B40">
        <v>170.64999999999998</v>
      </c>
      <c r="C40">
        <v>97</v>
      </c>
      <c r="J40" s="4"/>
      <c r="K40" s="4" t="s">
        <v>53</v>
      </c>
      <c r="L40" s="4">
        <v>69.650804420200799</v>
      </c>
      <c r="M40" s="4">
        <f t="shared" si="0"/>
        <v>4.35317527626255</v>
      </c>
      <c r="N40" s="4">
        <f t="shared" si="1"/>
        <v>48.755563094140555</v>
      </c>
      <c r="O40" s="4">
        <f t="shared" si="11"/>
        <v>3.7847875185460822</v>
      </c>
      <c r="U40" s="9"/>
      <c r="V40" t="s">
        <v>53</v>
      </c>
      <c r="W40">
        <v>69.650804420200799</v>
      </c>
      <c r="X40">
        <f t="shared" si="2"/>
        <v>4.35317527626255</v>
      </c>
      <c r="Y40">
        <f t="shared" si="3"/>
        <v>48.755563094140555</v>
      </c>
      <c r="Z40">
        <v>149.26000000000022</v>
      </c>
      <c r="AA40">
        <f t="shared" si="4"/>
        <v>16.332427674574728</v>
      </c>
      <c r="AF40" s="8"/>
      <c r="AG40">
        <v>149.26000000000022</v>
      </c>
      <c r="AH40">
        <f t="shared" si="5"/>
        <v>97.019000000000148</v>
      </c>
      <c r="AI40">
        <f t="shared" si="6"/>
        <v>52.241000000000071</v>
      </c>
      <c r="AJ40">
        <f t="shared" si="7"/>
        <v>98.552211073950332</v>
      </c>
      <c r="AK40" t="s">
        <v>53</v>
      </c>
      <c r="AL40">
        <v>69.650804420200799</v>
      </c>
      <c r="AM40">
        <f t="shared" si="8"/>
        <v>4.35317527626255</v>
      </c>
      <c r="AN40">
        <f t="shared" si="9"/>
        <v>48.755563094140555</v>
      </c>
      <c r="AO40">
        <f t="shared" si="10"/>
        <v>24.735905243950327</v>
      </c>
    </row>
    <row r="41" spans="1:41" x14ac:dyDescent="0.25">
      <c r="A41" s="1">
        <v>40664</v>
      </c>
      <c r="B41">
        <v>118.90999999999998</v>
      </c>
      <c r="C41">
        <v>63.459999999999994</v>
      </c>
      <c r="J41" s="4"/>
      <c r="K41" s="4" t="s">
        <v>53</v>
      </c>
      <c r="L41" s="4">
        <v>65.053842560108208</v>
      </c>
      <c r="M41" s="4">
        <f t="shared" si="0"/>
        <v>4.065865160006763</v>
      </c>
      <c r="N41" s="4">
        <f t="shared" si="1"/>
        <v>45.537689792075746</v>
      </c>
      <c r="O41" s="4">
        <f t="shared" si="11"/>
        <v>3.5349910658540771</v>
      </c>
      <c r="U41" s="9"/>
      <c r="V41" t="s">
        <v>53</v>
      </c>
      <c r="W41">
        <v>65.053842560108208</v>
      </c>
      <c r="X41">
        <f t="shared" si="2"/>
        <v>4.065865160006763</v>
      </c>
      <c r="Y41">
        <f t="shared" si="3"/>
        <v>45.537689792075746</v>
      </c>
      <c r="Z41">
        <v>187.69000000000051</v>
      </c>
      <c r="AA41">
        <f t="shared" si="4"/>
        <v>12.131091105566526</v>
      </c>
      <c r="AF41" s="8"/>
      <c r="AG41">
        <v>187.69000000000051</v>
      </c>
      <c r="AH41">
        <f t="shared" si="5"/>
        <v>121.99850000000033</v>
      </c>
      <c r="AI41">
        <f t="shared" si="6"/>
        <v>65.691500000000175</v>
      </c>
      <c r="AJ41">
        <f t="shared" si="7"/>
        <v>123.54384986993716</v>
      </c>
      <c r="AK41" t="s">
        <v>53</v>
      </c>
      <c r="AL41">
        <v>65.053842560108208</v>
      </c>
      <c r="AM41">
        <f t="shared" si="8"/>
        <v>4.065865160006763</v>
      </c>
      <c r="AN41">
        <f t="shared" si="9"/>
        <v>45.537689792075746</v>
      </c>
      <c r="AO41">
        <f t="shared" si="10"/>
        <v>18.429767989267091</v>
      </c>
    </row>
    <row r="42" spans="1:41" x14ac:dyDescent="0.25">
      <c r="A42" s="1">
        <v>40664</v>
      </c>
      <c r="B42">
        <v>99.38</v>
      </c>
      <c r="C42">
        <v>52.440000000000012</v>
      </c>
      <c r="J42" s="4"/>
      <c r="K42" s="4" t="s">
        <v>53</v>
      </c>
      <c r="L42" s="4">
        <v>60.461858034105717</v>
      </c>
      <c r="M42" s="4">
        <f t="shared" si="0"/>
        <v>3.7788661271316073</v>
      </c>
      <c r="N42" s="4">
        <f t="shared" si="1"/>
        <v>42.323300623873997</v>
      </c>
      <c r="O42" s="4">
        <f t="shared" si="11"/>
        <v>3.2854650788386222</v>
      </c>
      <c r="U42" s="9"/>
      <c r="V42" t="s">
        <v>53</v>
      </c>
      <c r="W42">
        <v>60.461858034105717</v>
      </c>
      <c r="X42">
        <f t="shared" si="2"/>
        <v>3.7788661271316073</v>
      </c>
      <c r="Y42">
        <f t="shared" si="3"/>
        <v>42.323300623873997</v>
      </c>
      <c r="Z42">
        <v>121.48999999999978</v>
      </c>
      <c r="AA42">
        <f t="shared" si="4"/>
        <v>17.418429757129836</v>
      </c>
      <c r="AF42" s="8"/>
      <c r="AG42">
        <v>121.48999999999978</v>
      </c>
      <c r="AH42">
        <f t="shared" si="5"/>
        <v>78.968499999999864</v>
      </c>
      <c r="AI42">
        <f t="shared" si="6"/>
        <v>42.521499999999918</v>
      </c>
      <c r="AJ42">
        <f t="shared" si="7"/>
        <v>80.492939427721879</v>
      </c>
      <c r="AK42" t="s">
        <v>53</v>
      </c>
      <c r="AL42">
        <v>60.461858034105717</v>
      </c>
      <c r="AM42">
        <f t="shared" si="8"/>
        <v>3.7788661271316073</v>
      </c>
      <c r="AN42">
        <f t="shared" si="9"/>
        <v>42.323300623873997</v>
      </c>
      <c r="AO42">
        <f t="shared" si="10"/>
        <v>26.290070237699503</v>
      </c>
    </row>
    <row r="43" spans="1:41" x14ac:dyDescent="0.25">
      <c r="A43" s="1">
        <v>40664</v>
      </c>
      <c r="B43">
        <v>158.79000000000002</v>
      </c>
      <c r="C43">
        <v>90.580000000000013</v>
      </c>
      <c r="J43" s="4"/>
      <c r="K43" s="4" t="s">
        <v>53</v>
      </c>
      <c r="L43" s="4">
        <v>40.625203486656211</v>
      </c>
      <c r="M43" s="4">
        <f t="shared" si="0"/>
        <v>2.5390752179160132</v>
      </c>
      <c r="N43" s="4">
        <f t="shared" si="1"/>
        <v>28.437642440659346</v>
      </c>
      <c r="O43" s="4">
        <f t="shared" si="11"/>
        <v>2.2075518635373705</v>
      </c>
      <c r="U43" s="9"/>
      <c r="V43" t="s">
        <v>53</v>
      </c>
      <c r="W43">
        <v>40.625203486656211</v>
      </c>
      <c r="X43">
        <f t="shared" si="2"/>
        <v>2.5390752179160132</v>
      </c>
      <c r="Y43">
        <f t="shared" si="3"/>
        <v>28.437642440659346</v>
      </c>
      <c r="Z43">
        <v>104.55000000000018</v>
      </c>
      <c r="AA43">
        <f t="shared" si="4"/>
        <v>13.60002029682415</v>
      </c>
      <c r="AF43" s="8"/>
      <c r="AG43">
        <v>104.55000000000018</v>
      </c>
      <c r="AH43">
        <f t="shared" si="5"/>
        <v>67.957500000000124</v>
      </c>
      <c r="AI43">
        <f t="shared" si="6"/>
        <v>36.592500000000058</v>
      </c>
      <c r="AJ43">
        <f t="shared" si="7"/>
        <v>69.476588628762642</v>
      </c>
      <c r="AK43" t="s">
        <v>53</v>
      </c>
      <c r="AL43">
        <v>40.625203486656211</v>
      </c>
      <c r="AM43">
        <f t="shared" si="8"/>
        <v>2.5390752179160132</v>
      </c>
      <c r="AN43">
        <f t="shared" si="9"/>
        <v>28.437642440659346</v>
      </c>
      <c r="AO43">
        <f t="shared" si="10"/>
        <v>20.46562950335074</v>
      </c>
    </row>
    <row r="44" spans="1:41" x14ac:dyDescent="0.25">
      <c r="A44" s="1">
        <v>40664</v>
      </c>
      <c r="B44">
        <v>132.52999999999997</v>
      </c>
      <c r="C44">
        <v>62.289999999999978</v>
      </c>
      <c r="J44" s="4"/>
      <c r="K44" s="4" t="s">
        <v>53</v>
      </c>
      <c r="L44" s="4">
        <v>43.048554232504472</v>
      </c>
      <c r="M44" s="4">
        <f t="shared" si="0"/>
        <v>2.6905346395315295</v>
      </c>
      <c r="N44" s="4">
        <f t="shared" si="1"/>
        <v>30.133987962753128</v>
      </c>
      <c r="O44" s="4">
        <f t="shared" si="11"/>
        <v>2.3392354489933589</v>
      </c>
      <c r="U44" s="9"/>
      <c r="V44" t="s">
        <v>53</v>
      </c>
      <c r="W44">
        <v>43.048554232504472</v>
      </c>
      <c r="X44">
        <f t="shared" si="2"/>
        <v>2.6905346395315295</v>
      </c>
      <c r="Y44">
        <f t="shared" si="3"/>
        <v>30.133987962753128</v>
      </c>
      <c r="Z44">
        <v>100.49000000000069</v>
      </c>
      <c r="AA44">
        <f t="shared" si="4"/>
        <v>14.993525705419902</v>
      </c>
      <c r="AF44" s="8"/>
      <c r="AG44">
        <v>100.49000000000069</v>
      </c>
      <c r="AH44">
        <f t="shared" si="5"/>
        <v>65.318500000000455</v>
      </c>
      <c r="AI44">
        <f t="shared" si="6"/>
        <v>35.171500000000236</v>
      </c>
      <c r="AJ44">
        <f t="shared" si="7"/>
        <v>66.83630620587185</v>
      </c>
      <c r="AK44" t="s">
        <v>53</v>
      </c>
      <c r="AL44">
        <v>43.048554232504472</v>
      </c>
      <c r="AM44">
        <f t="shared" si="8"/>
        <v>2.6905346395315295</v>
      </c>
      <c r="AN44">
        <f t="shared" si="9"/>
        <v>30.133987962753128</v>
      </c>
      <c r="AO44">
        <f t="shared" si="10"/>
        <v>22.543127884665871</v>
      </c>
    </row>
    <row r="45" spans="1:41" x14ac:dyDescent="0.25">
      <c r="A45" s="1">
        <v>40664</v>
      </c>
      <c r="B45">
        <v>105.20000000000002</v>
      </c>
      <c r="C45">
        <v>57.580000000000013</v>
      </c>
      <c r="J45" s="4"/>
      <c r="K45" s="4" t="s">
        <v>53</v>
      </c>
      <c r="L45" s="4">
        <v>67.885144680903522</v>
      </c>
      <c r="M45" s="4">
        <f t="shared" si="0"/>
        <v>4.2428215425564701</v>
      </c>
      <c r="N45" s="4">
        <f t="shared" si="1"/>
        <v>47.519601276632464</v>
      </c>
      <c r="O45" s="4">
        <f t="shared" si="11"/>
        <v>3.6888425111779624</v>
      </c>
      <c r="U45" s="9"/>
      <c r="V45" t="s">
        <v>53</v>
      </c>
      <c r="W45">
        <v>67.885144680903522</v>
      </c>
      <c r="X45">
        <f t="shared" si="2"/>
        <v>4.2428215425564701</v>
      </c>
      <c r="Y45">
        <f t="shared" si="3"/>
        <v>47.519601276632464</v>
      </c>
      <c r="Z45">
        <v>127.63999999999942</v>
      </c>
      <c r="AA45">
        <f t="shared" si="4"/>
        <v>18.614698087054482</v>
      </c>
      <c r="AF45" s="8"/>
      <c r="AG45">
        <v>127.63999999999942</v>
      </c>
      <c r="AH45">
        <f t="shared" si="5"/>
        <v>82.965999999999624</v>
      </c>
      <c r="AI45">
        <f t="shared" si="6"/>
        <v>44.673999999999793</v>
      </c>
      <c r="AJ45">
        <f t="shared" si="7"/>
        <v>84.49238201412075</v>
      </c>
      <c r="AK45" t="s">
        <v>53</v>
      </c>
      <c r="AL45">
        <v>67.885144680903522</v>
      </c>
      <c r="AM45">
        <f t="shared" si="8"/>
        <v>4.2428215425564701</v>
      </c>
      <c r="AN45">
        <f t="shared" si="9"/>
        <v>47.519601276632464</v>
      </c>
      <c r="AO45">
        <f t="shared" si="10"/>
        <v>28.120642443652947</v>
      </c>
    </row>
    <row r="46" spans="1:41" x14ac:dyDescent="0.25">
      <c r="A46" s="1">
        <v>40664</v>
      </c>
      <c r="B46">
        <v>166.08</v>
      </c>
      <c r="C46">
        <v>78.870000000000019</v>
      </c>
      <c r="J46" s="4"/>
      <c r="K46" s="4" t="s">
        <v>53</v>
      </c>
      <c r="L46" s="4">
        <v>52.868208491562292</v>
      </c>
      <c r="M46" s="4">
        <f t="shared" si="0"/>
        <v>3.3042630307226433</v>
      </c>
      <c r="N46" s="4">
        <f t="shared" si="1"/>
        <v>37.0077459440936</v>
      </c>
      <c r="O46" s="4">
        <f t="shared" si="11"/>
        <v>2.872830217718541</v>
      </c>
      <c r="U46" s="9"/>
      <c r="V46" t="s">
        <v>53</v>
      </c>
      <c r="W46">
        <v>52.868208491562292</v>
      </c>
      <c r="X46">
        <f t="shared" si="2"/>
        <v>3.3042630307226433</v>
      </c>
      <c r="Y46">
        <f t="shared" si="3"/>
        <v>37.0077459440936</v>
      </c>
      <c r="Z46">
        <v>165.21999999999935</v>
      </c>
      <c r="AA46">
        <f t="shared" si="4"/>
        <v>11.199535753569103</v>
      </c>
      <c r="AF46" s="8"/>
      <c r="AG46">
        <v>165.21999999999935</v>
      </c>
      <c r="AH46">
        <f t="shared" si="5"/>
        <v>107.39299999999957</v>
      </c>
      <c r="AI46">
        <f t="shared" si="6"/>
        <v>57.826999999999771</v>
      </c>
      <c r="AJ46">
        <f t="shared" si="7"/>
        <v>108.93125232255623</v>
      </c>
      <c r="AK46" t="s">
        <v>53</v>
      </c>
      <c r="AL46">
        <v>52.868208491562292</v>
      </c>
      <c r="AM46">
        <f t="shared" si="8"/>
        <v>3.3042630307226433</v>
      </c>
      <c r="AN46">
        <f t="shared" si="9"/>
        <v>37.0077459440936</v>
      </c>
      <c r="AO46">
        <f t="shared" si="10"/>
        <v>16.986744003690511</v>
      </c>
    </row>
    <row r="47" spans="1:41" x14ac:dyDescent="0.25">
      <c r="A47" s="1">
        <v>40664</v>
      </c>
      <c r="B47">
        <v>125.54999999999998</v>
      </c>
      <c r="C47">
        <v>55.899999999999991</v>
      </c>
      <c r="J47" s="4"/>
      <c r="K47" s="4" t="s">
        <v>54</v>
      </c>
      <c r="L47" s="4">
        <v>38.605091150783934</v>
      </c>
      <c r="M47" s="4">
        <f t="shared" si="0"/>
        <v>2.4128181969239959</v>
      </c>
      <c r="N47" s="4">
        <f t="shared" si="1"/>
        <v>27.023563805548754</v>
      </c>
      <c r="O47" s="4">
        <f t="shared" si="11"/>
        <v>2.0977800379494833</v>
      </c>
      <c r="U47" s="9"/>
      <c r="V47" t="s">
        <v>54</v>
      </c>
      <c r="W47">
        <v>38.605091150783934</v>
      </c>
      <c r="X47">
        <f t="shared" si="2"/>
        <v>2.4128181969239959</v>
      </c>
      <c r="Y47">
        <f t="shared" si="3"/>
        <v>27.023563805548754</v>
      </c>
      <c r="Z47">
        <v>229.56999999999971</v>
      </c>
      <c r="AA47">
        <f t="shared" si="4"/>
        <v>5.8856914678635688</v>
      </c>
      <c r="AF47" s="8"/>
      <c r="AG47">
        <v>229.56999999999971</v>
      </c>
      <c r="AH47">
        <f t="shared" si="5"/>
        <v>149.22049999999982</v>
      </c>
      <c r="AI47">
        <f t="shared" si="6"/>
        <v>80.349499999999892</v>
      </c>
      <c r="AJ47">
        <f t="shared" si="7"/>
        <v>150.779078409513</v>
      </c>
      <c r="AK47" t="s">
        <v>54</v>
      </c>
      <c r="AL47">
        <v>38.605091150783934</v>
      </c>
      <c r="AM47">
        <f t="shared" si="8"/>
        <v>2.4128181969239959</v>
      </c>
      <c r="AN47">
        <f t="shared" si="9"/>
        <v>27.023563805548754</v>
      </c>
      <c r="AO47">
        <f t="shared" si="10"/>
        <v>8.9613108431904891</v>
      </c>
    </row>
    <row r="48" spans="1:41" x14ac:dyDescent="0.25">
      <c r="A48" s="1">
        <v>40725</v>
      </c>
      <c r="B48">
        <v>101.53</v>
      </c>
      <c r="C48">
        <v>55.720000000000027</v>
      </c>
      <c r="J48" s="4"/>
      <c r="K48" s="4" t="s">
        <v>54</v>
      </c>
      <c r="L48" s="4">
        <v>49.587940054652975</v>
      </c>
      <c r="M48" s="4">
        <f t="shared" si="0"/>
        <v>3.0992462534158109</v>
      </c>
      <c r="N48" s="4">
        <f t="shared" si="1"/>
        <v>34.711558038257081</v>
      </c>
      <c r="O48" s="4">
        <f t="shared" si="11"/>
        <v>2.6945821825257945</v>
      </c>
      <c r="U48" s="9"/>
      <c r="V48" t="s">
        <v>54</v>
      </c>
      <c r="W48">
        <v>49.587940054652975</v>
      </c>
      <c r="X48">
        <f t="shared" si="2"/>
        <v>3.0992462534158109</v>
      </c>
      <c r="Y48">
        <f t="shared" si="3"/>
        <v>34.711558038257081</v>
      </c>
      <c r="Z48">
        <v>177.95000000000073</v>
      </c>
      <c r="AA48">
        <f t="shared" si="4"/>
        <v>9.753177307742888</v>
      </c>
      <c r="AF48" s="8"/>
      <c r="AG48">
        <v>177.95000000000073</v>
      </c>
      <c r="AH48">
        <f t="shared" si="5"/>
        <v>115.66750000000047</v>
      </c>
      <c r="AI48">
        <f t="shared" si="6"/>
        <v>62.282500000000255</v>
      </c>
      <c r="AJ48">
        <f t="shared" si="7"/>
        <v>117.20977331846943</v>
      </c>
      <c r="AK48" t="s">
        <v>54</v>
      </c>
      <c r="AL48">
        <v>49.587940054652975</v>
      </c>
      <c r="AM48">
        <f t="shared" si="8"/>
        <v>3.0992462534158109</v>
      </c>
      <c r="AN48">
        <f t="shared" si="9"/>
        <v>34.711558038257081</v>
      </c>
      <c r="AO48">
        <f t="shared" si="10"/>
        <v>14.807450375295359</v>
      </c>
    </row>
    <row r="49" spans="1:41" x14ac:dyDescent="0.25">
      <c r="A49" s="1">
        <v>40725</v>
      </c>
      <c r="B49">
        <v>91.19</v>
      </c>
      <c r="C49">
        <v>38.550000000000011</v>
      </c>
      <c r="J49" s="4"/>
      <c r="K49" s="4" t="s">
        <v>54</v>
      </c>
      <c r="L49" s="4">
        <v>84.05554052927873</v>
      </c>
      <c r="M49" s="4">
        <f t="shared" si="0"/>
        <v>5.2534712830799206</v>
      </c>
      <c r="N49" s="4">
        <f t="shared" si="1"/>
        <v>58.838878370495109</v>
      </c>
      <c r="O49" s="4">
        <f t="shared" si="11"/>
        <v>4.5675331865598769</v>
      </c>
      <c r="U49" s="9"/>
      <c r="V49" t="s">
        <v>54</v>
      </c>
      <c r="W49">
        <v>84.05554052927873</v>
      </c>
      <c r="X49">
        <f t="shared" si="2"/>
        <v>5.2534712830799206</v>
      </c>
      <c r="Y49">
        <f t="shared" si="3"/>
        <v>58.838878370495109</v>
      </c>
      <c r="Z49">
        <v>167.15000000000055</v>
      </c>
      <c r="AA49">
        <f t="shared" si="4"/>
        <v>17.600621708194712</v>
      </c>
      <c r="AF49" s="8"/>
      <c r="AG49">
        <v>167.15000000000055</v>
      </c>
      <c r="AH49">
        <f t="shared" si="5"/>
        <v>108.64750000000036</v>
      </c>
      <c r="AI49">
        <f t="shared" si="6"/>
        <v>58.502500000000182</v>
      </c>
      <c r="AJ49">
        <f t="shared" si="7"/>
        <v>110.18636194723184</v>
      </c>
      <c r="AK49" t="s">
        <v>54</v>
      </c>
      <c r="AL49">
        <v>84.05554052927873</v>
      </c>
      <c r="AM49">
        <f t="shared" si="8"/>
        <v>5.2534712830799206</v>
      </c>
      <c r="AN49">
        <f t="shared" si="9"/>
        <v>58.838878370495109</v>
      </c>
      <c r="AO49">
        <f t="shared" si="10"/>
        <v>26.699710077855642</v>
      </c>
    </row>
    <row r="50" spans="1:41" x14ac:dyDescent="0.25">
      <c r="A50" s="1">
        <v>40725</v>
      </c>
      <c r="B50">
        <v>100.66</v>
      </c>
      <c r="C50">
        <v>49.549999999999983</v>
      </c>
      <c r="J50" s="4"/>
      <c r="K50" s="4" t="s">
        <v>54</v>
      </c>
      <c r="L50" s="4">
        <v>93.071747285188124</v>
      </c>
      <c r="M50" s="4">
        <f t="shared" si="0"/>
        <v>5.8169842053242578</v>
      </c>
      <c r="N50" s="4">
        <f t="shared" si="1"/>
        <v>65.150223099631688</v>
      </c>
      <c r="O50" s="4">
        <f t="shared" si="11"/>
        <v>5.0574690470063022</v>
      </c>
      <c r="U50" s="9"/>
      <c r="V50" t="s">
        <v>54</v>
      </c>
      <c r="W50">
        <v>93.071747285188124</v>
      </c>
      <c r="X50">
        <f t="shared" si="2"/>
        <v>5.8169842053242578</v>
      </c>
      <c r="Y50">
        <f t="shared" si="3"/>
        <v>65.150223099631688</v>
      </c>
      <c r="Z50">
        <v>142.01000000000022</v>
      </c>
      <c r="AA50">
        <f t="shared" si="4"/>
        <v>22.938604006630374</v>
      </c>
      <c r="AF50" s="8"/>
      <c r="AG50">
        <v>142.01000000000022</v>
      </c>
      <c r="AH50">
        <f t="shared" si="5"/>
        <v>92.306500000000142</v>
      </c>
      <c r="AI50">
        <f t="shared" si="6"/>
        <v>49.703500000000076</v>
      </c>
      <c r="AJ50">
        <f t="shared" si="7"/>
        <v>93.83742103307334</v>
      </c>
      <c r="AK50" t="s">
        <v>54</v>
      </c>
      <c r="AL50">
        <v>93.071747285188124</v>
      </c>
      <c r="AM50">
        <f t="shared" si="8"/>
        <v>5.8169842053242578</v>
      </c>
      <c r="AN50">
        <f t="shared" si="9"/>
        <v>65.150223099631688</v>
      </c>
      <c r="AO50">
        <f t="shared" si="10"/>
        <v>34.714414773115543</v>
      </c>
    </row>
    <row r="51" spans="1:41" x14ac:dyDescent="0.25">
      <c r="A51" s="1">
        <v>40725</v>
      </c>
      <c r="B51">
        <v>108.91999999999996</v>
      </c>
      <c r="C51">
        <v>52.119999999999976</v>
      </c>
      <c r="J51" s="4"/>
      <c r="K51" s="4" t="s">
        <v>54</v>
      </c>
      <c r="L51" s="4">
        <v>43.622131930040361</v>
      </c>
      <c r="M51" s="4">
        <f t="shared" si="0"/>
        <v>2.7263832456275225</v>
      </c>
      <c r="N51" s="4">
        <f t="shared" si="1"/>
        <v>30.53549235102825</v>
      </c>
      <c r="O51" s="4">
        <f t="shared" si="11"/>
        <v>2.3704033547859966</v>
      </c>
      <c r="U51" s="9"/>
      <c r="V51" t="s">
        <v>54</v>
      </c>
      <c r="W51">
        <v>43.622131930040361</v>
      </c>
      <c r="X51">
        <f t="shared" si="2"/>
        <v>2.7263832456275225</v>
      </c>
      <c r="Y51">
        <f t="shared" si="3"/>
        <v>30.53549235102825</v>
      </c>
      <c r="Z51">
        <v>235.55769521262189</v>
      </c>
      <c r="AA51">
        <f t="shared" si="4"/>
        <v>6.4815314828636659</v>
      </c>
      <c r="AF51" s="8"/>
      <c r="AG51">
        <v>235.55769521262189</v>
      </c>
      <c r="AH51">
        <f t="shared" si="5"/>
        <v>153.11250188820424</v>
      </c>
      <c r="AI51">
        <f t="shared" si="6"/>
        <v>82.445193324417659</v>
      </c>
      <c r="AJ51">
        <f t="shared" si="7"/>
        <v>154.67297161727546</v>
      </c>
      <c r="AK51" t="s">
        <v>54</v>
      </c>
      <c r="AL51">
        <v>43.622131930040361</v>
      </c>
      <c r="AM51">
        <f t="shared" si="8"/>
        <v>2.7263832456275225</v>
      </c>
      <c r="AN51">
        <f t="shared" si="9"/>
        <v>30.53549235102825</v>
      </c>
      <c r="AO51">
        <f t="shared" si="10"/>
        <v>9.8709852250675105</v>
      </c>
    </row>
    <row r="52" spans="1:41" x14ac:dyDescent="0.25">
      <c r="A52" s="1">
        <v>40725</v>
      </c>
      <c r="B52">
        <v>81.38</v>
      </c>
      <c r="C52">
        <v>43.299999999999983</v>
      </c>
      <c r="J52" s="4"/>
      <c r="K52" s="4" t="s">
        <v>54</v>
      </c>
      <c r="L52" s="4">
        <v>28.117547106397616</v>
      </c>
      <c r="M52" s="4">
        <f t="shared" si="0"/>
        <v>1.757346694149851</v>
      </c>
      <c r="N52" s="4">
        <f t="shared" si="1"/>
        <v>19.68228297447833</v>
      </c>
      <c r="O52" s="4">
        <f t="shared" si="11"/>
        <v>1.5278924949438282</v>
      </c>
      <c r="U52" s="9"/>
      <c r="V52" t="s">
        <v>54</v>
      </c>
      <c r="W52">
        <v>28.117547106397616</v>
      </c>
      <c r="X52">
        <f t="shared" si="2"/>
        <v>1.757346694149851</v>
      </c>
      <c r="Y52">
        <f t="shared" si="3"/>
        <v>19.68228297447833</v>
      </c>
      <c r="Z52">
        <v>56.330328129607977</v>
      </c>
      <c r="AA52">
        <f t="shared" si="4"/>
        <v>17.470413920891982</v>
      </c>
      <c r="AF52" s="8"/>
      <c r="AG52">
        <v>56.330328129607977</v>
      </c>
      <c r="AH52">
        <f t="shared" si="5"/>
        <v>36.614713284245184</v>
      </c>
      <c r="AI52">
        <f t="shared" si="6"/>
        <v>19.715614845362794</v>
      </c>
      <c r="AJ52">
        <f t="shared" si="7"/>
        <v>38.11857087581344</v>
      </c>
      <c r="AK52" t="s">
        <v>54</v>
      </c>
      <c r="AL52">
        <v>28.117547106397616</v>
      </c>
      <c r="AM52">
        <f t="shared" si="8"/>
        <v>1.757346694149851</v>
      </c>
      <c r="AN52">
        <f t="shared" si="9"/>
        <v>19.68228297447833</v>
      </c>
      <c r="AO52">
        <f t="shared" si="10"/>
        <v>25.817183753558439</v>
      </c>
    </row>
    <row r="53" spans="1:41" x14ac:dyDescent="0.25">
      <c r="A53" s="1">
        <v>40725</v>
      </c>
      <c r="B53">
        <v>136.73999999999998</v>
      </c>
      <c r="C53">
        <v>73.649999999999977</v>
      </c>
      <c r="J53" s="4"/>
      <c r="K53" s="4" t="s">
        <v>54</v>
      </c>
      <c r="L53" s="4">
        <v>51.482534256447799</v>
      </c>
      <c r="M53" s="4">
        <f t="shared" si="0"/>
        <v>3.2176583910279875</v>
      </c>
      <c r="N53" s="4">
        <f t="shared" si="1"/>
        <v>36.03777397951346</v>
      </c>
      <c r="O53" s="4">
        <f t="shared" si="11"/>
        <v>2.7975334197348101</v>
      </c>
      <c r="U53" s="9"/>
      <c r="V53" t="s">
        <v>54</v>
      </c>
      <c r="W53">
        <v>51.482534256447799</v>
      </c>
      <c r="X53">
        <f t="shared" si="2"/>
        <v>3.2176583910279875</v>
      </c>
      <c r="Y53">
        <f t="shared" si="3"/>
        <v>36.03777397951346</v>
      </c>
      <c r="Z53">
        <v>241.96158735226439</v>
      </c>
      <c r="AA53">
        <f t="shared" si="4"/>
        <v>7.447003132577235</v>
      </c>
      <c r="AF53" s="8"/>
      <c r="AG53">
        <v>241.96158735226439</v>
      </c>
      <c r="AH53">
        <f t="shared" si="5"/>
        <v>157.27503177897185</v>
      </c>
      <c r="AI53">
        <f t="shared" si="6"/>
        <v>84.686555573292537</v>
      </c>
      <c r="AJ53">
        <f t="shared" si="7"/>
        <v>158.83752429077023</v>
      </c>
      <c r="AK53" t="s">
        <v>54</v>
      </c>
      <c r="AL53">
        <v>51.482534256447799</v>
      </c>
      <c r="AM53">
        <f t="shared" si="8"/>
        <v>3.2176583910279875</v>
      </c>
      <c r="AN53">
        <f t="shared" si="9"/>
        <v>36.03777397951346</v>
      </c>
      <c r="AO53">
        <f t="shared" si="10"/>
        <v>11.344225535000847</v>
      </c>
    </row>
    <row r="54" spans="1:41" x14ac:dyDescent="0.25">
      <c r="A54" s="1">
        <v>40725</v>
      </c>
      <c r="B54">
        <v>172.42999999999998</v>
      </c>
      <c r="C54">
        <v>85.199999999999989</v>
      </c>
      <c r="J54" s="4"/>
      <c r="K54" s="14" t="s">
        <v>55</v>
      </c>
      <c r="L54" s="4">
        <v>39.493094357521926</v>
      </c>
      <c r="M54" s="4">
        <f t="shared" si="0"/>
        <v>2.4683183973451204</v>
      </c>
      <c r="N54" s="4">
        <f t="shared" si="1"/>
        <v>27.645166050265345</v>
      </c>
      <c r="O54" s="4">
        <f t="shared" si="11"/>
        <v>2.1460336580084078</v>
      </c>
      <c r="U54" s="9"/>
      <c r="V54" s="1" t="s">
        <v>55</v>
      </c>
      <c r="W54">
        <v>39.493094357521926</v>
      </c>
      <c r="X54">
        <f t="shared" si="2"/>
        <v>2.4683183973451204</v>
      </c>
      <c r="Y54">
        <f t="shared" si="3"/>
        <v>27.645166050265345</v>
      </c>
      <c r="Z54">
        <v>243.53999999999996</v>
      </c>
      <c r="AA54">
        <f t="shared" si="4"/>
        <v>5.6756931202811343</v>
      </c>
      <c r="AF54" s="8"/>
      <c r="AG54">
        <v>243.53999999999996</v>
      </c>
      <c r="AH54">
        <f t="shared" si="5"/>
        <v>158.30099999999999</v>
      </c>
      <c r="AI54">
        <f t="shared" si="6"/>
        <v>85.238999999999976</v>
      </c>
      <c r="AJ54">
        <f t="shared" si="7"/>
        <v>159.86399108138235</v>
      </c>
      <c r="AK54" s="1" t="s">
        <v>55</v>
      </c>
      <c r="AL54">
        <v>39.493094357521926</v>
      </c>
      <c r="AM54">
        <f t="shared" si="8"/>
        <v>2.4683183973451204</v>
      </c>
      <c r="AN54">
        <f t="shared" si="9"/>
        <v>27.645166050265345</v>
      </c>
      <c r="AO54">
        <f t="shared" si="10"/>
        <v>8.6464643673858834</v>
      </c>
    </row>
    <row r="55" spans="1:41" x14ac:dyDescent="0.25">
      <c r="A55" s="1">
        <v>40725</v>
      </c>
      <c r="B55">
        <v>93.450000000000017</v>
      </c>
      <c r="C55">
        <v>38.31</v>
      </c>
      <c r="J55" s="4"/>
      <c r="K55" s="4" t="s">
        <v>55</v>
      </c>
      <c r="L55" s="4">
        <v>63.338315728264561</v>
      </c>
      <c r="M55" s="4">
        <f t="shared" si="0"/>
        <v>3.9586447330165351</v>
      </c>
      <c r="N55" s="4">
        <f t="shared" si="1"/>
        <v>44.33682100978519</v>
      </c>
      <c r="O55" s="4">
        <f t="shared" si="11"/>
        <v>3.4417702539059292</v>
      </c>
      <c r="U55" s="9"/>
      <c r="V55" t="s">
        <v>55</v>
      </c>
      <c r="W55">
        <v>63.338315728264561</v>
      </c>
      <c r="X55">
        <f t="shared" si="2"/>
        <v>3.9586447330165351</v>
      </c>
      <c r="Y55">
        <f t="shared" si="3"/>
        <v>44.33682100978519</v>
      </c>
      <c r="Z55">
        <v>203.90000000000055</v>
      </c>
      <c r="AA55">
        <f t="shared" si="4"/>
        <v>10.872197403086089</v>
      </c>
      <c r="AF55" s="8"/>
      <c r="AG55">
        <v>203.90000000000055</v>
      </c>
      <c r="AH55">
        <f t="shared" si="5"/>
        <v>132.53500000000037</v>
      </c>
      <c r="AI55">
        <f t="shared" si="6"/>
        <v>71.36500000000018</v>
      </c>
      <c r="AJ55">
        <f t="shared" si="7"/>
        <v>134.08547008547043</v>
      </c>
      <c r="AK55" t="s">
        <v>55</v>
      </c>
      <c r="AL55">
        <v>63.338315728264561</v>
      </c>
      <c r="AM55">
        <f t="shared" si="8"/>
        <v>3.9586447330165351</v>
      </c>
      <c r="AN55">
        <f t="shared" si="9"/>
        <v>44.33682100978519</v>
      </c>
      <c r="AO55">
        <f t="shared" si="10"/>
        <v>16.533044550436173</v>
      </c>
    </row>
    <row r="56" spans="1:41" x14ac:dyDescent="0.25">
      <c r="A56" s="1">
        <v>40725</v>
      </c>
      <c r="B56">
        <v>74.859999999999985</v>
      </c>
      <c r="C56">
        <v>37.81</v>
      </c>
      <c r="J56" s="4"/>
      <c r="K56" s="14" t="s">
        <v>55</v>
      </c>
      <c r="L56" s="4">
        <v>48.718342610060063</v>
      </c>
      <c r="M56" s="4">
        <f t="shared" si="0"/>
        <v>3.0448964131287539</v>
      </c>
      <c r="N56" s="4">
        <f t="shared" si="1"/>
        <v>34.10283982704204</v>
      </c>
      <c r="O56" s="4">
        <f t="shared" si="11"/>
        <v>2.6473287217531252</v>
      </c>
      <c r="U56" s="9"/>
      <c r="V56" s="1" t="s">
        <v>55</v>
      </c>
      <c r="W56">
        <v>48.718342610060063</v>
      </c>
      <c r="X56">
        <f t="shared" si="2"/>
        <v>3.0448964131287539</v>
      </c>
      <c r="Y56">
        <f t="shared" si="3"/>
        <v>34.10283982704204</v>
      </c>
      <c r="Z56">
        <v>210.59000000000015</v>
      </c>
      <c r="AA56">
        <f t="shared" si="4"/>
        <v>8.0969751239474856</v>
      </c>
      <c r="AF56" s="8"/>
      <c r="AG56">
        <v>210.59000000000015</v>
      </c>
      <c r="AH56">
        <f t="shared" si="5"/>
        <v>136.88350000000011</v>
      </c>
      <c r="AI56">
        <f t="shared" si="6"/>
        <v>73.706500000000034</v>
      </c>
      <c r="AJ56">
        <f t="shared" si="7"/>
        <v>138.43608324043115</v>
      </c>
      <c r="AK56" s="1" t="s">
        <v>55</v>
      </c>
      <c r="AL56">
        <v>48.718342610060063</v>
      </c>
      <c r="AM56">
        <f t="shared" si="8"/>
        <v>3.0448964131287539</v>
      </c>
      <c r="AN56">
        <f t="shared" si="9"/>
        <v>34.10283982704204</v>
      </c>
      <c r="AO56">
        <f t="shared" si="10"/>
        <v>12.317178812338026</v>
      </c>
    </row>
    <row r="57" spans="1:41" x14ac:dyDescent="0.25">
      <c r="A57" s="1">
        <v>40725</v>
      </c>
      <c r="B57">
        <v>84.089999999999961</v>
      </c>
      <c r="C57">
        <v>50.22</v>
      </c>
      <c r="J57" s="4"/>
      <c r="K57" s="4" t="s">
        <v>55</v>
      </c>
      <c r="L57" s="4">
        <v>55.807007030696418</v>
      </c>
      <c r="M57" s="4">
        <f t="shared" si="0"/>
        <v>3.4879379394185261</v>
      </c>
      <c r="N57" s="4">
        <f t="shared" si="1"/>
        <v>39.064904921487489</v>
      </c>
      <c r="O57" s="4">
        <f t="shared" si="11"/>
        <v>3.0325229610116877</v>
      </c>
      <c r="U57" s="9"/>
      <c r="V57" t="s">
        <v>55</v>
      </c>
      <c r="W57">
        <v>55.807007030696418</v>
      </c>
      <c r="X57">
        <f t="shared" si="2"/>
        <v>3.4879379394185261</v>
      </c>
      <c r="Y57">
        <f t="shared" si="3"/>
        <v>39.064904921487489</v>
      </c>
      <c r="Z57">
        <v>236.53999999999996</v>
      </c>
      <c r="AA57">
        <f t="shared" si="4"/>
        <v>8.2575684707634007</v>
      </c>
      <c r="AF57" s="8"/>
      <c r="AG57">
        <v>236.53999999999996</v>
      </c>
      <c r="AH57">
        <f t="shared" si="5"/>
        <v>153.75099999999998</v>
      </c>
      <c r="AI57">
        <f t="shared" si="6"/>
        <v>82.788999999999987</v>
      </c>
      <c r="AJ57">
        <f t="shared" si="7"/>
        <v>155.31178000743216</v>
      </c>
      <c r="AK57" t="s">
        <v>55</v>
      </c>
      <c r="AL57">
        <v>55.807007030696418</v>
      </c>
      <c r="AM57">
        <f t="shared" si="8"/>
        <v>3.4879379394185261</v>
      </c>
      <c r="AN57">
        <f t="shared" si="9"/>
        <v>39.064904921487489</v>
      </c>
      <c r="AO57">
        <f t="shared" si="10"/>
        <v>12.576285237223509</v>
      </c>
    </row>
    <row r="58" spans="1:41" x14ac:dyDescent="0.25">
      <c r="A58" s="1">
        <v>40787</v>
      </c>
      <c r="B58">
        <v>129.01</v>
      </c>
      <c r="C58">
        <v>72.509999999999991</v>
      </c>
      <c r="J58" s="4"/>
      <c r="K58" s="14" t="s">
        <v>55</v>
      </c>
      <c r="L58" s="4">
        <v>60.905498334631069</v>
      </c>
      <c r="M58" s="4">
        <f t="shared" si="0"/>
        <v>3.8065936459144418</v>
      </c>
      <c r="N58" s="4">
        <f t="shared" si="1"/>
        <v>42.633848834241746</v>
      </c>
      <c r="O58" s="4">
        <f t="shared" si="11"/>
        <v>3.3095722558644978</v>
      </c>
      <c r="U58" s="9"/>
      <c r="V58" s="1" t="s">
        <v>55</v>
      </c>
      <c r="W58">
        <v>60.905498334631069</v>
      </c>
      <c r="X58">
        <f t="shared" si="2"/>
        <v>3.8065936459144418</v>
      </c>
      <c r="Y58">
        <f t="shared" si="3"/>
        <v>42.633848834241746</v>
      </c>
      <c r="Z58">
        <v>150.19999999999982</v>
      </c>
      <c r="AA58">
        <f t="shared" si="4"/>
        <v>14.192359798349466</v>
      </c>
      <c r="AF58" s="8"/>
      <c r="AG58">
        <v>150.19999999999982</v>
      </c>
      <c r="AH58">
        <f t="shared" si="5"/>
        <v>97.629999999999882</v>
      </c>
      <c r="AI58">
        <f t="shared" si="6"/>
        <v>52.569999999999936</v>
      </c>
      <c r="AJ58">
        <f t="shared" si="7"/>
        <v>99.163507989594819</v>
      </c>
      <c r="AK58" s="1" t="s">
        <v>55</v>
      </c>
      <c r="AL58">
        <v>60.905498334631069</v>
      </c>
      <c r="AM58">
        <f t="shared" si="8"/>
        <v>3.8065936459144418</v>
      </c>
      <c r="AN58">
        <f t="shared" si="9"/>
        <v>42.633848834241746</v>
      </c>
      <c r="AO58">
        <f t="shared" si="10"/>
        <v>21.496742954432037</v>
      </c>
    </row>
    <row r="59" spans="1:41" x14ac:dyDescent="0.25">
      <c r="A59" s="1">
        <v>40787</v>
      </c>
      <c r="B59">
        <v>135.21999999999997</v>
      </c>
      <c r="C59">
        <v>78.929999999999993</v>
      </c>
      <c r="J59" s="4"/>
      <c r="K59" s="4" t="s">
        <v>55</v>
      </c>
      <c r="L59" s="4">
        <v>40.377941477286335</v>
      </c>
      <c r="M59" s="4">
        <f t="shared" si="0"/>
        <v>2.5236213423303959</v>
      </c>
      <c r="N59" s="4">
        <f t="shared" si="1"/>
        <v>28.264559034100433</v>
      </c>
      <c r="O59" s="4">
        <f t="shared" si="11"/>
        <v>2.1941157779865437</v>
      </c>
      <c r="U59" s="9"/>
      <c r="V59" t="s">
        <v>55</v>
      </c>
      <c r="W59">
        <v>40.377941477286335</v>
      </c>
      <c r="X59">
        <f t="shared" si="2"/>
        <v>2.5236213423303959</v>
      </c>
      <c r="Y59">
        <f t="shared" si="3"/>
        <v>28.264559034100433</v>
      </c>
      <c r="Z59">
        <v>142.57000000000016</v>
      </c>
      <c r="AA59">
        <f t="shared" si="4"/>
        <v>9.9125198267869816</v>
      </c>
      <c r="AF59" s="8"/>
      <c r="AG59">
        <v>142.57000000000016</v>
      </c>
      <c r="AH59">
        <f t="shared" si="5"/>
        <v>92.670500000000104</v>
      </c>
      <c r="AI59">
        <f t="shared" si="6"/>
        <v>49.89950000000006</v>
      </c>
      <c r="AJ59">
        <f t="shared" si="7"/>
        <v>94.201597918989322</v>
      </c>
      <c r="AK59" t="s">
        <v>55</v>
      </c>
      <c r="AL59">
        <v>40.377941477286335</v>
      </c>
      <c r="AM59">
        <f t="shared" si="8"/>
        <v>2.5236213423303959</v>
      </c>
      <c r="AN59">
        <f t="shared" si="9"/>
        <v>28.264559034100433</v>
      </c>
      <c r="AO59">
        <f t="shared" si="10"/>
        <v>15.002165387049562</v>
      </c>
    </row>
    <row r="60" spans="1:41" x14ac:dyDescent="0.25">
      <c r="A60" s="1">
        <v>40787</v>
      </c>
      <c r="B60">
        <v>93.440000000000012</v>
      </c>
      <c r="C60">
        <v>51.830000000000013</v>
      </c>
      <c r="J60" s="4"/>
      <c r="K60" s="14" t="s">
        <v>55</v>
      </c>
      <c r="L60" s="4">
        <v>78.260512460704376</v>
      </c>
      <c r="M60" s="4">
        <f t="shared" si="0"/>
        <v>4.8912820287940235</v>
      </c>
      <c r="N60" s="4">
        <f t="shared" si="1"/>
        <v>54.782358722493058</v>
      </c>
      <c r="O60" s="4">
        <f t="shared" si="11"/>
        <v>4.2526344558683586</v>
      </c>
      <c r="U60" s="9"/>
      <c r="V60" s="1" t="s">
        <v>55</v>
      </c>
      <c r="W60">
        <v>78.260512460704376</v>
      </c>
      <c r="X60">
        <f t="shared" si="2"/>
        <v>4.8912820287940235</v>
      </c>
      <c r="Y60">
        <f t="shared" si="3"/>
        <v>54.782358722493058</v>
      </c>
      <c r="Z60">
        <v>158.38100000000031</v>
      </c>
      <c r="AA60">
        <f t="shared" si="4"/>
        <v>17.294485677730584</v>
      </c>
      <c r="AF60" s="8"/>
      <c r="AG60">
        <v>158.38100000000031</v>
      </c>
      <c r="AH60">
        <f t="shared" si="5"/>
        <v>102.94765000000021</v>
      </c>
      <c r="AI60">
        <f t="shared" si="6"/>
        <v>55.433350000000104</v>
      </c>
      <c r="AJ60">
        <f t="shared" si="7"/>
        <v>104.48374210330751</v>
      </c>
      <c r="AK60" s="1" t="s">
        <v>55</v>
      </c>
      <c r="AL60">
        <v>78.260512460704376</v>
      </c>
      <c r="AM60">
        <f t="shared" si="8"/>
        <v>4.8912820287940235</v>
      </c>
      <c r="AN60">
        <f t="shared" si="9"/>
        <v>54.782358722493058</v>
      </c>
      <c r="AO60">
        <f t="shared" si="10"/>
        <v>26.215733481447963</v>
      </c>
    </row>
    <row r="61" spans="1:41" x14ac:dyDescent="0.25">
      <c r="A61" s="1">
        <v>40787</v>
      </c>
      <c r="B61">
        <v>184.38</v>
      </c>
      <c r="C61">
        <v>85.690000000000012</v>
      </c>
      <c r="J61" s="4"/>
      <c r="K61" s="4" t="s">
        <v>55</v>
      </c>
      <c r="L61" s="4">
        <v>39.171173368711756</v>
      </c>
      <c r="M61" s="4">
        <f t="shared" si="0"/>
        <v>2.4481983355444847</v>
      </c>
      <c r="N61" s="4">
        <f t="shared" si="1"/>
        <v>27.419821358098229</v>
      </c>
      <c r="O61" s="4">
        <f t="shared" si="11"/>
        <v>2.1285406433828169</v>
      </c>
      <c r="U61" s="9"/>
      <c r="V61" t="s">
        <v>55</v>
      </c>
      <c r="W61">
        <v>39.171173368711756</v>
      </c>
      <c r="X61">
        <f t="shared" si="2"/>
        <v>2.4481983355444847</v>
      </c>
      <c r="Y61">
        <f t="shared" si="3"/>
        <v>27.419821358098229</v>
      </c>
      <c r="Z61">
        <v>89.879999999999654</v>
      </c>
      <c r="AA61">
        <f t="shared" si="4"/>
        <v>15.253572184077846</v>
      </c>
      <c r="AF61" s="8"/>
      <c r="AG61">
        <v>89.879999999999654</v>
      </c>
      <c r="AH61">
        <f t="shared" si="5"/>
        <v>58.421999999999777</v>
      </c>
      <c r="AI61">
        <f t="shared" si="6"/>
        <v>31.457999999999878</v>
      </c>
      <c r="AJ61">
        <f t="shared" si="7"/>
        <v>59.936454849498098</v>
      </c>
      <c r="AK61" t="s">
        <v>55</v>
      </c>
      <c r="AL61">
        <v>39.171173368711756</v>
      </c>
      <c r="AM61">
        <f t="shared" si="8"/>
        <v>2.4481983355444847</v>
      </c>
      <c r="AN61">
        <f t="shared" si="9"/>
        <v>27.419821358098229</v>
      </c>
      <c r="AO61">
        <f t="shared" si="10"/>
        <v>22.874076742568501</v>
      </c>
    </row>
    <row r="62" spans="1:41" x14ac:dyDescent="0.25">
      <c r="A62" s="1">
        <v>40787</v>
      </c>
      <c r="B62">
        <v>113.91</v>
      </c>
      <c r="C62">
        <v>62.469999999999985</v>
      </c>
      <c r="J62" s="4"/>
      <c r="K62" s="14" t="s">
        <v>56</v>
      </c>
      <c r="L62" s="4">
        <v>45.086641364953181</v>
      </c>
      <c r="M62" s="4">
        <f t="shared" si="0"/>
        <v>2.8179150853095738</v>
      </c>
      <c r="N62" s="4">
        <f t="shared" si="1"/>
        <v>31.560648955467226</v>
      </c>
      <c r="O62" s="4">
        <f t="shared" si="11"/>
        <v>2.4499840154286385</v>
      </c>
      <c r="U62" s="9"/>
      <c r="V62" s="1" t="s">
        <v>56</v>
      </c>
      <c r="W62">
        <v>45.086641364953181</v>
      </c>
      <c r="X62">
        <f t="shared" si="2"/>
        <v>2.8179150853095738</v>
      </c>
      <c r="Y62">
        <f t="shared" si="3"/>
        <v>31.560648955467226</v>
      </c>
      <c r="Z62">
        <v>209.61999999999898</v>
      </c>
      <c r="AA62">
        <f t="shared" si="4"/>
        <v>7.5280624357092307</v>
      </c>
      <c r="AF62" s="8"/>
      <c r="AG62">
        <v>209.61999999999898</v>
      </c>
      <c r="AH62">
        <f t="shared" si="5"/>
        <v>136.25299999999933</v>
      </c>
      <c r="AI62">
        <f t="shared" si="6"/>
        <v>73.366999999999649</v>
      </c>
      <c r="AJ62">
        <f t="shared" si="7"/>
        <v>137.80527684875446</v>
      </c>
      <c r="AK62" s="1" t="s">
        <v>56</v>
      </c>
      <c r="AL62">
        <v>45.086641364953181</v>
      </c>
      <c r="AM62">
        <f t="shared" si="8"/>
        <v>2.8179150853095738</v>
      </c>
      <c r="AN62">
        <f t="shared" si="9"/>
        <v>31.560648955467226</v>
      </c>
      <c r="AO62">
        <f t="shared" si="10"/>
        <v>11.45117577395313</v>
      </c>
    </row>
    <row r="63" spans="1:41" x14ac:dyDescent="0.25">
      <c r="A63" s="1">
        <v>40787</v>
      </c>
      <c r="B63">
        <v>106.49</v>
      </c>
      <c r="C63">
        <v>52.730000000000018</v>
      </c>
      <c r="J63" s="4"/>
      <c r="K63" s="4" t="s">
        <v>56</v>
      </c>
      <c r="L63" s="4">
        <v>65.019038107320554</v>
      </c>
      <c r="M63" s="4">
        <f t="shared" si="0"/>
        <v>4.0636898817075346</v>
      </c>
      <c r="N63" s="4">
        <f t="shared" si="1"/>
        <v>45.513326675124382</v>
      </c>
      <c r="O63" s="4">
        <f t="shared" si="11"/>
        <v>3.5330998104752327</v>
      </c>
      <c r="U63" s="9"/>
      <c r="V63" t="s">
        <v>56</v>
      </c>
      <c r="W63">
        <v>65.019038107320554</v>
      </c>
      <c r="X63">
        <f t="shared" si="2"/>
        <v>4.0636898817075346</v>
      </c>
      <c r="Y63">
        <f t="shared" si="3"/>
        <v>45.513326675124382</v>
      </c>
      <c r="Z63">
        <v>168.02999999999975</v>
      </c>
      <c r="AA63">
        <f t="shared" si="4"/>
        <v>13.543214507863016</v>
      </c>
      <c r="AF63" s="8"/>
      <c r="AG63">
        <v>168.02999999999975</v>
      </c>
      <c r="AH63">
        <f t="shared" si="5"/>
        <v>109.21949999999984</v>
      </c>
      <c r="AI63">
        <f t="shared" si="6"/>
        <v>58.810499999999905</v>
      </c>
      <c r="AJ63">
        <f t="shared" si="7"/>
        <v>110.75863991081364</v>
      </c>
      <c r="AK63" t="s">
        <v>56</v>
      </c>
      <c r="AL63">
        <v>65.019038107320554</v>
      </c>
      <c r="AM63">
        <f t="shared" si="8"/>
        <v>4.0636898817075346</v>
      </c>
      <c r="AN63">
        <f t="shared" si="9"/>
        <v>45.513326675124382</v>
      </c>
      <c r="AO63">
        <f t="shared" si="10"/>
        <v>20.546174416629327</v>
      </c>
    </row>
    <row r="64" spans="1:41" x14ac:dyDescent="0.25">
      <c r="A64" s="1">
        <v>40787</v>
      </c>
      <c r="B64">
        <v>151.30000000000001</v>
      </c>
      <c r="C64">
        <v>82.07</v>
      </c>
      <c r="J64" s="4"/>
      <c r="K64" s="14" t="s">
        <v>56</v>
      </c>
      <c r="L64" s="4">
        <v>85.074091049790511</v>
      </c>
      <c r="M64" s="4">
        <f t="shared" si="0"/>
        <v>5.3171306906119069</v>
      </c>
      <c r="N64" s="4">
        <f t="shared" si="1"/>
        <v>59.551863734853356</v>
      </c>
      <c r="O64" s="4">
        <f t="shared" si="11"/>
        <v>4.6228806779367826</v>
      </c>
      <c r="U64" s="9"/>
      <c r="V64" s="1" t="s">
        <v>56</v>
      </c>
      <c r="W64">
        <v>85.074091049790511</v>
      </c>
      <c r="X64">
        <f t="shared" si="2"/>
        <v>5.3171306906119069</v>
      </c>
      <c r="Y64">
        <f t="shared" si="3"/>
        <v>59.551863734853356</v>
      </c>
      <c r="Z64">
        <v>179.28999999999996</v>
      </c>
      <c r="AA64">
        <f t="shared" si="4"/>
        <v>16.607692491174458</v>
      </c>
      <c r="AF64" s="8"/>
      <c r="AG64">
        <v>179.28999999999996</v>
      </c>
      <c r="AH64">
        <f t="shared" si="5"/>
        <v>116.53849999999998</v>
      </c>
      <c r="AI64">
        <f t="shared" si="6"/>
        <v>62.751499999999979</v>
      </c>
      <c r="AJ64">
        <f t="shared" si="7"/>
        <v>118.08119658119654</v>
      </c>
      <c r="AK64" s="1" t="s">
        <v>56</v>
      </c>
      <c r="AL64">
        <v>85.074091049790511</v>
      </c>
      <c r="AM64">
        <f t="shared" si="8"/>
        <v>5.3171306906119069</v>
      </c>
      <c r="AN64">
        <f t="shared" si="9"/>
        <v>59.551863734853356</v>
      </c>
      <c r="AO64">
        <f t="shared" si="10"/>
        <v>25.216488932640313</v>
      </c>
    </row>
    <row r="65" spans="1:41" x14ac:dyDescent="0.25">
      <c r="A65" s="1">
        <v>40787</v>
      </c>
      <c r="B65">
        <v>94.609999999999985</v>
      </c>
      <c r="C65">
        <v>54.569999999999979</v>
      </c>
      <c r="J65" s="4"/>
      <c r="K65" s="4" t="s">
        <v>56</v>
      </c>
      <c r="L65" s="4">
        <v>66.030799089896746</v>
      </c>
      <c r="M65" s="4">
        <f t="shared" si="0"/>
        <v>4.1269249431185466</v>
      </c>
      <c r="N65" s="4">
        <f t="shared" si="1"/>
        <v>46.221559362927721</v>
      </c>
      <c r="O65" s="4">
        <f t="shared" si="11"/>
        <v>3.588078361986343</v>
      </c>
      <c r="U65" s="9"/>
      <c r="V65" t="s">
        <v>56</v>
      </c>
      <c r="W65">
        <v>66.030799089896746</v>
      </c>
      <c r="X65">
        <f t="shared" si="2"/>
        <v>4.1269249431185466</v>
      </c>
      <c r="Y65">
        <f t="shared" si="3"/>
        <v>46.221559362927721</v>
      </c>
      <c r="Z65">
        <v>169.88000000000011</v>
      </c>
      <c r="AA65">
        <f t="shared" si="4"/>
        <v>13.604179233261036</v>
      </c>
      <c r="AF65" s="8"/>
      <c r="AG65">
        <v>169.88000000000011</v>
      </c>
      <c r="AH65">
        <f t="shared" si="5"/>
        <v>110.42200000000007</v>
      </c>
      <c r="AI65">
        <f t="shared" si="6"/>
        <v>59.458000000000041</v>
      </c>
      <c r="AJ65">
        <f t="shared" si="7"/>
        <v>111.96172426607217</v>
      </c>
      <c r="AK65" t="s">
        <v>56</v>
      </c>
      <c r="AL65">
        <v>66.030799089896746</v>
      </c>
      <c r="AM65">
        <f t="shared" si="8"/>
        <v>4.1269249431185466</v>
      </c>
      <c r="AN65">
        <f t="shared" si="9"/>
        <v>46.221559362927721</v>
      </c>
      <c r="AO65">
        <f t="shared" si="10"/>
        <v>20.64167896034014</v>
      </c>
    </row>
    <row r="66" spans="1:41" x14ac:dyDescent="0.25">
      <c r="A66" s="1">
        <v>40787</v>
      </c>
      <c r="B66">
        <v>113.34</v>
      </c>
      <c r="C66">
        <v>59.89</v>
      </c>
      <c r="J66" s="4"/>
      <c r="K66" s="14" t="s">
        <v>56</v>
      </c>
      <c r="L66" s="4">
        <v>53.38637259556954</v>
      </c>
      <c r="M66" s="4">
        <f t="shared" si="0"/>
        <v>3.3366482872230963</v>
      </c>
      <c r="N66" s="4">
        <f t="shared" si="1"/>
        <v>37.370460816898678</v>
      </c>
      <c r="O66" s="4">
        <f t="shared" si="11"/>
        <v>2.9009869784297848</v>
      </c>
      <c r="U66" s="9"/>
      <c r="V66" s="1" t="s">
        <v>56</v>
      </c>
      <c r="W66">
        <v>53.38637259556954</v>
      </c>
      <c r="X66">
        <f t="shared" si="2"/>
        <v>3.3366482872230963</v>
      </c>
      <c r="Y66">
        <f t="shared" si="3"/>
        <v>37.370460816898678</v>
      </c>
      <c r="Z66">
        <v>216.18000000000029</v>
      </c>
      <c r="AA66">
        <f t="shared" si="4"/>
        <v>8.643366827851473</v>
      </c>
      <c r="AF66" s="8"/>
      <c r="AG66">
        <v>216.18000000000029</v>
      </c>
      <c r="AH66">
        <f t="shared" si="5"/>
        <v>140.51700000000019</v>
      </c>
      <c r="AI66">
        <f t="shared" si="6"/>
        <v>75.663000000000096</v>
      </c>
      <c r="AJ66">
        <f t="shared" si="7"/>
        <v>142.07134894091433</v>
      </c>
      <c r="AK66" s="1" t="s">
        <v>56</v>
      </c>
      <c r="AL66">
        <v>53.38637259556954</v>
      </c>
      <c r="AM66">
        <f t="shared" si="8"/>
        <v>3.3366482872230963</v>
      </c>
      <c r="AN66">
        <f t="shared" si="9"/>
        <v>37.370460816898678</v>
      </c>
      <c r="AO66">
        <f t="shared" si="10"/>
        <v>13.152004642554841</v>
      </c>
    </row>
    <row r="67" spans="1:41" x14ac:dyDescent="0.25">
      <c r="A67" s="1">
        <v>40787</v>
      </c>
      <c r="B67">
        <v>102.71</v>
      </c>
      <c r="C67">
        <v>56.260000000000005</v>
      </c>
      <c r="J67" s="4"/>
      <c r="K67" s="4" t="s">
        <v>56</v>
      </c>
      <c r="L67" s="4">
        <v>58.896988272177538</v>
      </c>
      <c r="M67" s="4">
        <f t="shared" ref="M67:M76" si="12">L67/16</f>
        <v>3.6810617670110961</v>
      </c>
      <c r="N67" s="4">
        <f t="shared" ref="N67:N76" si="13">M67*11.2</f>
        <v>41.227891790524275</v>
      </c>
      <c r="O67" s="4">
        <f t="shared" si="11"/>
        <v>3.2004308916185513</v>
      </c>
      <c r="U67" s="9"/>
      <c r="V67" t="s">
        <v>56</v>
      </c>
      <c r="W67">
        <v>58.896988272177538</v>
      </c>
      <c r="X67">
        <f t="shared" ref="X67:X76" si="14">W67/16</f>
        <v>3.6810617670110961</v>
      </c>
      <c r="Y67">
        <f t="shared" ref="Y67:Y76" si="15">X67*11.2</f>
        <v>41.227891790524275</v>
      </c>
      <c r="Z67">
        <v>114.43000000000029</v>
      </c>
      <c r="AA67">
        <f t="shared" ref="AA67:AA76" si="16">(Y67/Z67)*50</f>
        <v>18.014459403357584</v>
      </c>
      <c r="AF67" s="8"/>
      <c r="AG67">
        <v>114.43000000000029</v>
      </c>
      <c r="AH67">
        <f t="shared" ref="AH67:AH76" si="17">AG67*0.65</f>
        <v>74.379500000000192</v>
      </c>
      <c r="AI67">
        <f t="shared" ref="AI67:AI76" si="18">AG67-AH67</f>
        <v>40.050500000000099</v>
      </c>
      <c r="AJ67">
        <f t="shared" ref="AJ67:AJ76" si="19">(AI67+0.7998)/0.5382</f>
        <v>75.901709401709581</v>
      </c>
      <c r="AK67" t="s">
        <v>56</v>
      </c>
      <c r="AL67">
        <v>58.896988272177538</v>
      </c>
      <c r="AM67">
        <f t="shared" ref="AM67:AM76" si="20">AL67/16</f>
        <v>3.6810617670110961</v>
      </c>
      <c r="AN67">
        <f t="shared" ref="AN67:AN76" si="21">AM67*11.2</f>
        <v>41.227891790524275</v>
      </c>
      <c r="AO67">
        <f t="shared" ref="AO67:AO76" si="22">(AN67/AJ67)*50</f>
        <v>27.158737343006184</v>
      </c>
    </row>
    <row r="68" spans="1:41" x14ac:dyDescent="0.25">
      <c r="A68" s="1">
        <v>40817</v>
      </c>
      <c r="B68">
        <v>131.42000000000002</v>
      </c>
      <c r="C68">
        <v>67.98</v>
      </c>
      <c r="J68" s="4"/>
      <c r="K68" s="14" t="s">
        <v>56</v>
      </c>
      <c r="L68" s="4">
        <v>48.183312404056963</v>
      </c>
      <c r="M68" s="4">
        <f t="shared" si="12"/>
        <v>3.0114570252535602</v>
      </c>
      <c r="N68" s="4">
        <f t="shared" si="13"/>
        <v>33.72831868283987</v>
      </c>
      <c r="O68" s="4">
        <f t="shared" ref="O68:O76" si="23">N68/$D$2*50</f>
        <v>2.6182554660659534</v>
      </c>
      <c r="U68" s="9"/>
      <c r="V68" s="1" t="s">
        <v>56</v>
      </c>
      <c r="W68">
        <v>48.183312404056963</v>
      </c>
      <c r="X68">
        <f t="shared" si="14"/>
        <v>3.0114570252535602</v>
      </c>
      <c r="Y68">
        <f t="shared" si="15"/>
        <v>33.72831868283987</v>
      </c>
      <c r="Z68">
        <v>113.26999999999953</v>
      </c>
      <c r="AA68">
        <f t="shared" si="16"/>
        <v>14.888460617480362</v>
      </c>
      <c r="AF68" s="8"/>
      <c r="AG68">
        <v>113.26999999999953</v>
      </c>
      <c r="AH68">
        <f t="shared" si="17"/>
        <v>73.62549999999969</v>
      </c>
      <c r="AI68">
        <f t="shared" si="18"/>
        <v>39.644499999999837</v>
      </c>
      <c r="AJ68">
        <f t="shared" si="19"/>
        <v>75.147342995168771</v>
      </c>
      <c r="AK68" s="1" t="s">
        <v>56</v>
      </c>
      <c r="AL68">
        <v>48.183312404056963</v>
      </c>
      <c r="AM68">
        <f t="shared" si="20"/>
        <v>3.0114570252535602</v>
      </c>
      <c r="AN68">
        <f t="shared" si="21"/>
        <v>33.72831868283987</v>
      </c>
      <c r="AO68">
        <f t="shared" si="22"/>
        <v>22.44145790025355</v>
      </c>
    </row>
    <row r="69" spans="1:41" x14ac:dyDescent="0.25">
      <c r="A69" s="1">
        <v>40817</v>
      </c>
      <c r="B69">
        <v>180.08999999999997</v>
      </c>
      <c r="C69">
        <v>87.279999999999987</v>
      </c>
      <c r="J69" s="4"/>
      <c r="K69" s="4" t="s">
        <v>29</v>
      </c>
      <c r="L69" s="4">
        <v>57.752964946286461</v>
      </c>
      <c r="M69" s="4">
        <f t="shared" si="12"/>
        <v>3.6095603091429038</v>
      </c>
      <c r="N69" s="4">
        <f t="shared" si="13"/>
        <v>40.427075462400524</v>
      </c>
      <c r="O69" s="4">
        <f t="shared" si="23"/>
        <v>3.1382652750000255</v>
      </c>
      <c r="U69" s="9"/>
      <c r="V69" t="s">
        <v>29</v>
      </c>
      <c r="W69">
        <v>57.752964946286461</v>
      </c>
      <c r="X69">
        <f t="shared" si="14"/>
        <v>3.6095603091429038</v>
      </c>
      <c r="Y69">
        <f t="shared" si="15"/>
        <v>40.427075462400524</v>
      </c>
      <c r="Z69">
        <v>278.01000000000022</v>
      </c>
      <c r="AA69">
        <f t="shared" si="16"/>
        <v>7.270795198446188</v>
      </c>
      <c r="AF69" s="8"/>
      <c r="AG69">
        <v>278.01000000000022</v>
      </c>
      <c r="AH69">
        <f t="shared" si="17"/>
        <v>180.70650000000015</v>
      </c>
      <c r="AI69">
        <f t="shared" si="18"/>
        <v>97.303500000000071</v>
      </c>
      <c r="AJ69">
        <f t="shared" si="19"/>
        <v>182.28037904124875</v>
      </c>
      <c r="AK69" t="s">
        <v>29</v>
      </c>
      <c r="AL69">
        <v>57.752964946286461</v>
      </c>
      <c r="AM69">
        <f t="shared" si="20"/>
        <v>3.6095603091429038</v>
      </c>
      <c r="AN69">
        <f t="shared" si="21"/>
        <v>40.427075462400524</v>
      </c>
      <c r="AO69">
        <f t="shared" si="22"/>
        <v>11.089255924043302</v>
      </c>
    </row>
    <row r="70" spans="1:41" x14ac:dyDescent="0.25">
      <c r="A70" s="1">
        <v>40817</v>
      </c>
      <c r="B70">
        <v>124.39000000000001</v>
      </c>
      <c r="C70">
        <v>71.310000000000031</v>
      </c>
      <c r="J70" s="4"/>
      <c r="K70" s="4" t="s">
        <v>29</v>
      </c>
      <c r="L70" s="4">
        <v>44.345413236645072</v>
      </c>
      <c r="M70" s="4">
        <f t="shared" si="12"/>
        <v>2.771588327290317</v>
      </c>
      <c r="N70" s="4">
        <f t="shared" si="13"/>
        <v>31.041789265651548</v>
      </c>
      <c r="O70" s="4">
        <f t="shared" si="23"/>
        <v>2.4097060747534527</v>
      </c>
      <c r="U70" s="9"/>
      <c r="V70" t="s">
        <v>29</v>
      </c>
      <c r="W70">
        <v>44.345413236645072</v>
      </c>
      <c r="X70">
        <f t="shared" si="14"/>
        <v>2.771588327290317</v>
      </c>
      <c r="Y70">
        <f t="shared" si="15"/>
        <v>31.041789265651548</v>
      </c>
      <c r="Z70">
        <v>195.19999999999982</v>
      </c>
      <c r="AA70">
        <f t="shared" si="16"/>
        <v>7.9512779881279654</v>
      </c>
      <c r="AF70" s="8"/>
      <c r="AG70">
        <v>195.19999999999982</v>
      </c>
      <c r="AH70">
        <f t="shared" si="17"/>
        <v>126.87999999999988</v>
      </c>
      <c r="AI70">
        <f t="shared" si="18"/>
        <v>68.319999999999936</v>
      </c>
      <c r="AJ70">
        <f t="shared" si="19"/>
        <v>128.42772203641758</v>
      </c>
      <c r="AK70" t="s">
        <v>29</v>
      </c>
      <c r="AL70">
        <v>44.345413236645072</v>
      </c>
      <c r="AM70">
        <f t="shared" si="20"/>
        <v>2.771588327290317</v>
      </c>
      <c r="AN70">
        <f t="shared" si="21"/>
        <v>31.041789265651548</v>
      </c>
      <c r="AO70">
        <f t="shared" si="22"/>
        <v>12.085314904537976</v>
      </c>
    </row>
    <row r="71" spans="1:41" x14ac:dyDescent="0.25">
      <c r="A71" s="1">
        <v>40817</v>
      </c>
      <c r="B71">
        <v>166.64</v>
      </c>
      <c r="C71">
        <v>87.949999999999989</v>
      </c>
      <c r="J71" s="4"/>
      <c r="K71" s="4" t="s">
        <v>29</v>
      </c>
      <c r="L71" s="4">
        <v>55.105525175250115</v>
      </c>
      <c r="M71" s="4">
        <f t="shared" si="12"/>
        <v>3.4440953234531322</v>
      </c>
      <c r="N71" s="4">
        <f t="shared" si="13"/>
        <v>38.573867622675081</v>
      </c>
      <c r="O71" s="4">
        <f t="shared" si="23"/>
        <v>2.9944048115792361</v>
      </c>
      <c r="U71" s="9"/>
      <c r="V71" t="s">
        <v>29</v>
      </c>
      <c r="W71">
        <v>55.105525175250115</v>
      </c>
      <c r="X71">
        <f t="shared" si="14"/>
        <v>3.4440953234531322</v>
      </c>
      <c r="Y71">
        <f t="shared" si="15"/>
        <v>38.573867622675081</v>
      </c>
      <c r="Z71">
        <v>212.52000000000044</v>
      </c>
      <c r="AA71">
        <f t="shared" si="16"/>
        <v>9.0753499959239132</v>
      </c>
      <c r="AF71" s="8"/>
      <c r="AG71">
        <v>212.52000000000044</v>
      </c>
      <c r="AH71">
        <f t="shared" si="17"/>
        <v>138.13800000000029</v>
      </c>
      <c r="AI71">
        <f t="shared" si="18"/>
        <v>74.382000000000147</v>
      </c>
      <c r="AJ71">
        <f t="shared" si="19"/>
        <v>139.69119286510619</v>
      </c>
      <c r="AK71" t="s">
        <v>29</v>
      </c>
      <c r="AL71">
        <v>55.105525175250115</v>
      </c>
      <c r="AM71">
        <f t="shared" si="20"/>
        <v>3.4440953234531322</v>
      </c>
      <c r="AN71">
        <f t="shared" si="21"/>
        <v>38.573867622675081</v>
      </c>
      <c r="AO71">
        <f t="shared" si="22"/>
        <v>13.80683593271489</v>
      </c>
    </row>
    <row r="72" spans="1:41" x14ac:dyDescent="0.25">
      <c r="A72" s="1">
        <v>40817</v>
      </c>
      <c r="B72">
        <v>102.26999999999998</v>
      </c>
      <c r="C72">
        <v>53.949999999999974</v>
      </c>
      <c r="J72" s="4"/>
      <c r="K72" s="4" t="s">
        <v>29</v>
      </c>
      <c r="L72" s="4">
        <v>68.626005491372155</v>
      </c>
      <c r="M72" s="4">
        <f t="shared" si="12"/>
        <v>4.2891253432107597</v>
      </c>
      <c r="N72" s="4">
        <f t="shared" si="13"/>
        <v>48.038203843960503</v>
      </c>
      <c r="O72" s="4">
        <f t="shared" si="23"/>
        <v>3.7291004919978992</v>
      </c>
      <c r="U72" s="9"/>
      <c r="V72" t="s">
        <v>29</v>
      </c>
      <c r="W72">
        <v>68.626005491372155</v>
      </c>
      <c r="X72">
        <f t="shared" si="14"/>
        <v>4.2891253432107597</v>
      </c>
      <c r="Y72">
        <f t="shared" si="15"/>
        <v>48.038203843960503</v>
      </c>
      <c r="Z72">
        <v>245.05000000000018</v>
      </c>
      <c r="AA72">
        <f t="shared" si="16"/>
        <v>9.8017147202531039</v>
      </c>
      <c r="AF72" s="8"/>
      <c r="AG72">
        <v>245.05000000000018</v>
      </c>
      <c r="AH72">
        <f t="shared" si="17"/>
        <v>159.28250000000011</v>
      </c>
      <c r="AI72">
        <f t="shared" si="18"/>
        <v>85.767500000000069</v>
      </c>
      <c r="AJ72">
        <f t="shared" si="19"/>
        <v>160.84596804162035</v>
      </c>
      <c r="AK72" t="s">
        <v>29</v>
      </c>
      <c r="AL72">
        <v>68.626005491372155</v>
      </c>
      <c r="AM72">
        <f t="shared" si="20"/>
        <v>4.2891253432107597</v>
      </c>
      <c r="AN72">
        <f t="shared" si="21"/>
        <v>48.038203843960503</v>
      </c>
      <c r="AO72">
        <f t="shared" si="22"/>
        <v>14.93298353351642</v>
      </c>
    </row>
    <row r="73" spans="1:41" x14ac:dyDescent="0.25">
      <c r="A73" s="1">
        <v>40817</v>
      </c>
      <c r="B73">
        <v>75.7</v>
      </c>
      <c r="C73">
        <v>40.720000000000013</v>
      </c>
      <c r="J73" s="4"/>
      <c r="K73" s="4" t="s">
        <v>29</v>
      </c>
      <c r="L73" s="4">
        <v>49.718521223199026</v>
      </c>
      <c r="M73" s="4">
        <f t="shared" si="12"/>
        <v>3.1074075764499391</v>
      </c>
      <c r="N73" s="4">
        <f t="shared" si="13"/>
        <v>34.802964856239313</v>
      </c>
      <c r="O73" s="4">
        <f t="shared" si="23"/>
        <v>2.7016778934940215</v>
      </c>
      <c r="U73" s="9"/>
      <c r="V73" t="s">
        <v>29</v>
      </c>
      <c r="W73">
        <v>49.718521223199026</v>
      </c>
      <c r="X73">
        <f t="shared" si="14"/>
        <v>3.1074075764499391</v>
      </c>
      <c r="Y73">
        <f t="shared" si="15"/>
        <v>34.802964856239313</v>
      </c>
      <c r="Z73">
        <v>171.88000000000011</v>
      </c>
      <c r="AA73">
        <f t="shared" si="16"/>
        <v>10.124204344961395</v>
      </c>
      <c r="AF73" s="8"/>
      <c r="AG73">
        <v>171.88000000000011</v>
      </c>
      <c r="AH73">
        <f t="shared" si="17"/>
        <v>111.72200000000008</v>
      </c>
      <c r="AI73">
        <f t="shared" si="18"/>
        <v>60.15800000000003</v>
      </c>
      <c r="AJ73">
        <f t="shared" si="19"/>
        <v>113.26235600148648</v>
      </c>
      <c r="AK73" t="s">
        <v>29</v>
      </c>
      <c r="AL73">
        <v>49.718521223199026</v>
      </c>
      <c r="AM73">
        <f t="shared" si="20"/>
        <v>3.1074075764499391</v>
      </c>
      <c r="AN73">
        <f t="shared" si="21"/>
        <v>34.802964856239313</v>
      </c>
      <c r="AO73">
        <f t="shared" si="22"/>
        <v>15.363871141698022</v>
      </c>
    </row>
    <row r="74" spans="1:41" x14ac:dyDescent="0.25">
      <c r="A74" s="1">
        <v>40817</v>
      </c>
      <c r="B74">
        <v>110.35</v>
      </c>
      <c r="C74">
        <v>61.089999999999989</v>
      </c>
      <c r="J74" s="4"/>
      <c r="K74" s="4" t="s">
        <v>29</v>
      </c>
      <c r="L74" s="4">
        <v>34.175203954523568</v>
      </c>
      <c r="M74" s="4">
        <f t="shared" si="12"/>
        <v>2.135950247157723</v>
      </c>
      <c r="N74" s="4">
        <f t="shared" si="13"/>
        <v>23.922642768166497</v>
      </c>
      <c r="O74" s="4">
        <f t="shared" si="23"/>
        <v>1.8570623332719669</v>
      </c>
      <c r="U74" s="9"/>
      <c r="V74" t="s">
        <v>29</v>
      </c>
      <c r="W74">
        <v>34.175203954523568</v>
      </c>
      <c r="X74">
        <f t="shared" si="14"/>
        <v>2.135950247157723</v>
      </c>
      <c r="Y74">
        <f t="shared" si="15"/>
        <v>23.922642768166497</v>
      </c>
      <c r="Z74">
        <v>172.42000000000007</v>
      </c>
      <c r="AA74">
        <f t="shared" si="16"/>
        <v>6.9373166593685438</v>
      </c>
      <c r="AF74" s="8"/>
      <c r="AG74">
        <v>172.42000000000007</v>
      </c>
      <c r="AH74">
        <f t="shared" si="17"/>
        <v>112.07300000000005</v>
      </c>
      <c r="AI74">
        <f t="shared" si="18"/>
        <v>60.347000000000023</v>
      </c>
      <c r="AJ74">
        <f t="shared" si="19"/>
        <v>113.61352657004835</v>
      </c>
      <c r="AK74" t="s">
        <v>29</v>
      </c>
      <c r="AL74">
        <v>34.175203954523568</v>
      </c>
      <c r="AM74">
        <f t="shared" si="20"/>
        <v>2.135950247157723</v>
      </c>
      <c r="AN74">
        <f t="shared" si="21"/>
        <v>23.922642768166497</v>
      </c>
      <c r="AO74">
        <f t="shared" si="22"/>
        <v>10.528078605771034</v>
      </c>
    </row>
    <row r="75" spans="1:41" x14ac:dyDescent="0.25">
      <c r="A75" s="1">
        <v>40817</v>
      </c>
      <c r="B75">
        <v>112.43</v>
      </c>
      <c r="C75">
        <v>64.39</v>
      </c>
      <c r="J75" s="4"/>
      <c r="K75" s="4" t="s">
        <v>29</v>
      </c>
      <c r="L75" s="4">
        <v>50.474356464465927</v>
      </c>
      <c r="M75" s="4">
        <f t="shared" si="12"/>
        <v>3.1546472790291205</v>
      </c>
      <c r="N75" s="4">
        <f t="shared" si="13"/>
        <v>35.332049525126145</v>
      </c>
      <c r="O75" s="4">
        <f t="shared" si="23"/>
        <v>2.7427495768871646</v>
      </c>
      <c r="U75" s="9"/>
      <c r="V75" t="s">
        <v>29</v>
      </c>
      <c r="W75">
        <v>50.474356464465927</v>
      </c>
      <c r="X75">
        <f t="shared" si="14"/>
        <v>3.1546472790291205</v>
      </c>
      <c r="Y75">
        <f t="shared" si="15"/>
        <v>35.332049525126145</v>
      </c>
      <c r="Z75">
        <v>189.11000000000058</v>
      </c>
      <c r="AA75">
        <f t="shared" si="16"/>
        <v>9.3416661004510697</v>
      </c>
      <c r="AF75" s="8"/>
      <c r="AG75">
        <v>189.11000000000058</v>
      </c>
      <c r="AH75">
        <f t="shared" si="17"/>
        <v>122.92150000000038</v>
      </c>
      <c r="AI75">
        <f t="shared" si="18"/>
        <v>66.188500000000204</v>
      </c>
      <c r="AJ75">
        <f t="shared" si="19"/>
        <v>124.4672984020814</v>
      </c>
      <c r="AK75" t="s">
        <v>29</v>
      </c>
      <c r="AL75">
        <v>50.474356464465927</v>
      </c>
      <c r="AM75">
        <f t="shared" si="20"/>
        <v>3.1546472790291205</v>
      </c>
      <c r="AN75">
        <f t="shared" si="21"/>
        <v>35.332049525126145</v>
      </c>
      <c r="AO75">
        <f t="shared" si="22"/>
        <v>14.193306185126978</v>
      </c>
    </row>
    <row r="76" spans="1:41" x14ac:dyDescent="0.25">
      <c r="A76" s="1">
        <v>40817</v>
      </c>
      <c r="B76">
        <v>71.169999999999973</v>
      </c>
      <c r="C76">
        <v>37.269999999999996</v>
      </c>
      <c r="J76" s="4"/>
      <c r="K76" s="4" t="s">
        <v>29</v>
      </c>
      <c r="L76" s="4">
        <v>42.194937925351645</v>
      </c>
      <c r="M76" s="4">
        <f t="shared" si="12"/>
        <v>2.6371836203344778</v>
      </c>
      <c r="N76" s="4">
        <f t="shared" si="13"/>
        <v>29.536456547746148</v>
      </c>
      <c r="O76" s="4">
        <f t="shared" si="23"/>
        <v>2.2928503946952294</v>
      </c>
      <c r="U76" s="9"/>
      <c r="V76" t="s">
        <v>29</v>
      </c>
      <c r="W76">
        <v>42.194937925351645</v>
      </c>
      <c r="X76">
        <f t="shared" si="14"/>
        <v>2.6371836203344778</v>
      </c>
      <c r="Y76">
        <f t="shared" si="15"/>
        <v>29.536456547746148</v>
      </c>
      <c r="Z76">
        <v>192.17000000000007</v>
      </c>
      <c r="AA76">
        <f t="shared" si="16"/>
        <v>7.68498114891662</v>
      </c>
      <c r="AF76" s="8"/>
      <c r="AG76">
        <v>192.17000000000007</v>
      </c>
      <c r="AH76">
        <f t="shared" si="17"/>
        <v>124.91050000000006</v>
      </c>
      <c r="AI76">
        <f t="shared" si="18"/>
        <v>67.259500000000017</v>
      </c>
      <c r="AJ76">
        <f t="shared" si="19"/>
        <v>126.457264957265</v>
      </c>
      <c r="AK76" t="s">
        <v>29</v>
      </c>
      <c r="AL76">
        <v>42.194937925351645</v>
      </c>
      <c r="AM76">
        <f t="shared" si="20"/>
        <v>2.6371836203344778</v>
      </c>
      <c r="AN76">
        <f t="shared" si="21"/>
        <v>29.536456547746148</v>
      </c>
      <c r="AO76">
        <f t="shared" si="22"/>
        <v>11.678434037667866</v>
      </c>
    </row>
    <row r="77" spans="1:41" x14ac:dyDescent="0.25">
      <c r="B77" s="1">
        <v>40878</v>
      </c>
      <c r="C77" t="s">
        <v>8</v>
      </c>
      <c r="D77" t="s">
        <v>8</v>
      </c>
      <c r="E77" t="s">
        <v>8</v>
      </c>
      <c r="F77" t="s">
        <v>8</v>
      </c>
      <c r="G77">
        <v>219.57088996904633</v>
      </c>
      <c r="H77" s="1">
        <v>40878</v>
      </c>
      <c r="I77" t="e">
        <f t="shared" ref="I77:M77" si="24">C77/1000</f>
        <v>#VALUE!</v>
      </c>
      <c r="J77" t="e">
        <f t="shared" si="24"/>
        <v>#VALUE!</v>
      </c>
      <c r="K77" t="e">
        <f t="shared" si="24"/>
        <v>#VALUE!</v>
      </c>
      <c r="L77" t="e">
        <f t="shared" si="24"/>
        <v>#VALUE!</v>
      </c>
      <c r="M77">
        <f t="shared" si="24"/>
        <v>0.21957088996904633</v>
      </c>
      <c r="N77" s="1">
        <v>40878</v>
      </c>
      <c r="O77" t="e">
        <f t="shared" ref="O77:S77" si="25">(C77*31.25)</f>
        <v>#VALUE!</v>
      </c>
      <c r="P77" t="e">
        <f t="shared" si="25"/>
        <v>#VALUE!</v>
      </c>
      <c r="Q77" t="e">
        <f t="shared" si="25"/>
        <v>#VALUE!</v>
      </c>
      <c r="R77" t="e">
        <f t="shared" si="25"/>
        <v>#VALUE!</v>
      </c>
      <c r="S77">
        <f t="shared" si="25"/>
        <v>6861.5903115326983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Ambient conversions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&amp; Sunny</dc:creator>
  <cp:lastModifiedBy>LouiseGilmore</cp:lastModifiedBy>
  <dcterms:created xsi:type="dcterms:W3CDTF">2012-05-10T14:18:06Z</dcterms:created>
  <dcterms:modified xsi:type="dcterms:W3CDTF">2012-09-02T21:03:23Z</dcterms:modified>
</cp:coreProperties>
</file>